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E:\T-หลักสูตรคณะพัฒนา\1.1 หลักสูตรอบรมสัมมนาปี 2562\2.คณะกำหนด+ประหยัด\ประหยัด_คุยสบายๆ เรื่องบัญชีและการวิเคราะห์งบการเงิน\รุ่นที่ 1\file\"/>
    </mc:Choice>
  </mc:AlternateContent>
  <xr:revisionPtr revIDLastSave="0" documentId="8_{518BF927-D633-4CDA-817A-574C869EED7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F9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0" i="1"/>
  <c r="H44" i="1" l="1"/>
  <c r="J44" i="1"/>
  <c r="J40" i="1"/>
  <c r="H40" i="1"/>
  <c r="I40" i="1" s="1"/>
  <c r="J36" i="1"/>
  <c r="H36" i="1"/>
  <c r="I36" i="1" s="1"/>
  <c r="J32" i="1"/>
  <c r="H32" i="1"/>
  <c r="I32" i="1" s="1"/>
  <c r="J28" i="1"/>
  <c r="H28" i="1"/>
  <c r="I28" i="1" s="1"/>
  <c r="J24" i="1"/>
  <c r="H24" i="1"/>
  <c r="I24" i="1" s="1"/>
  <c r="J20" i="1"/>
  <c r="H20" i="1"/>
  <c r="I20" i="1" s="1"/>
  <c r="J16" i="1"/>
  <c r="H16" i="1"/>
  <c r="I16" i="1" s="1"/>
  <c r="J12" i="1"/>
  <c r="H12" i="1"/>
  <c r="I12" i="1" s="1"/>
  <c r="J10" i="1"/>
  <c r="H10" i="1"/>
  <c r="H43" i="1"/>
  <c r="J43" i="1"/>
  <c r="H39" i="1"/>
  <c r="J39" i="1"/>
  <c r="H35" i="1"/>
  <c r="J35" i="1"/>
  <c r="H31" i="1"/>
  <c r="J31" i="1"/>
  <c r="H27" i="1"/>
  <c r="J27" i="1"/>
  <c r="H23" i="1"/>
  <c r="J23" i="1"/>
  <c r="H19" i="1"/>
  <c r="J19" i="1"/>
  <c r="J11" i="1"/>
  <c r="H11" i="1"/>
  <c r="I11" i="1" s="1"/>
  <c r="J46" i="1"/>
  <c r="H46" i="1"/>
  <c r="I46" i="1" s="1"/>
  <c r="J42" i="1"/>
  <c r="H42" i="1"/>
  <c r="I42" i="1" s="1"/>
  <c r="H38" i="1"/>
  <c r="J38" i="1"/>
  <c r="H34" i="1"/>
  <c r="J34" i="1"/>
  <c r="H30" i="1"/>
  <c r="J30" i="1"/>
  <c r="H26" i="1"/>
  <c r="J26" i="1"/>
  <c r="H22" i="1"/>
  <c r="J22" i="1"/>
  <c r="H18" i="1"/>
  <c r="J18" i="1"/>
  <c r="H14" i="1"/>
  <c r="J14" i="1"/>
  <c r="J9" i="1"/>
  <c r="H9" i="1"/>
  <c r="J45" i="1"/>
  <c r="H45" i="1"/>
  <c r="I45" i="1" s="1"/>
  <c r="J37" i="1"/>
  <c r="H37" i="1"/>
  <c r="I37" i="1" s="1"/>
  <c r="J33" i="1"/>
  <c r="H33" i="1"/>
  <c r="I33" i="1" s="1"/>
  <c r="J29" i="1"/>
  <c r="H29" i="1"/>
  <c r="I29" i="1" s="1"/>
  <c r="J25" i="1"/>
  <c r="H25" i="1"/>
  <c r="I25" i="1" s="1"/>
  <c r="J21" i="1"/>
  <c r="H21" i="1"/>
  <c r="I21" i="1" s="1"/>
  <c r="J17" i="1"/>
  <c r="H17" i="1"/>
  <c r="I17" i="1" s="1"/>
  <c r="H13" i="1"/>
  <c r="J13" i="1"/>
  <c r="J41" i="1"/>
  <c r="H41" i="1"/>
  <c r="H15" i="1"/>
  <c r="J15" i="1"/>
  <c r="I10" i="1"/>
  <c r="G9" i="1"/>
  <c r="I14" i="1" l="1"/>
  <c r="I22" i="1"/>
  <c r="I30" i="1"/>
  <c r="I38" i="1"/>
  <c r="I19" i="1"/>
  <c r="I27" i="1"/>
  <c r="I35" i="1"/>
  <c r="I43" i="1"/>
  <c r="I44" i="1"/>
  <c r="I13" i="1"/>
  <c r="I18" i="1"/>
  <c r="I26" i="1"/>
  <c r="I34" i="1"/>
  <c r="I23" i="1"/>
  <c r="I31" i="1"/>
  <c r="I39" i="1"/>
  <c r="I41" i="1"/>
  <c r="I15" i="1"/>
  <c r="M10" i="1"/>
  <c r="K10" i="1"/>
  <c r="M9" i="1"/>
  <c r="K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M42" i="1" l="1"/>
  <c r="K42" i="1"/>
  <c r="M43" i="1"/>
  <c r="K43" i="1"/>
  <c r="M39" i="1"/>
  <c r="K39" i="1"/>
  <c r="M35" i="1"/>
  <c r="K35" i="1"/>
  <c r="M31" i="1"/>
  <c r="K31" i="1"/>
  <c r="M27" i="1"/>
  <c r="K27" i="1"/>
  <c r="M23" i="1"/>
  <c r="K23" i="1"/>
  <c r="M19" i="1"/>
  <c r="K19" i="1"/>
  <c r="M15" i="1"/>
  <c r="K15" i="1"/>
  <c r="M11" i="1"/>
  <c r="K11" i="1"/>
  <c r="M40" i="1"/>
  <c r="K40" i="1"/>
  <c r="M32" i="1"/>
  <c r="K32" i="1"/>
  <c r="M28" i="1"/>
  <c r="K28" i="1"/>
  <c r="M24" i="1"/>
  <c r="K24" i="1"/>
  <c r="M20" i="1"/>
  <c r="K20" i="1"/>
  <c r="M16" i="1"/>
  <c r="K16" i="1"/>
  <c r="M12" i="1"/>
  <c r="K12" i="1"/>
  <c r="M44" i="1"/>
  <c r="K44" i="1"/>
  <c r="M36" i="1"/>
  <c r="K36" i="1"/>
  <c r="M45" i="1"/>
  <c r="K45" i="1"/>
  <c r="M41" i="1"/>
  <c r="K41" i="1"/>
  <c r="M37" i="1"/>
  <c r="K37" i="1"/>
  <c r="M33" i="1"/>
  <c r="K33" i="1"/>
  <c r="M29" i="1"/>
  <c r="K29" i="1"/>
  <c r="M25" i="1"/>
  <c r="K25" i="1"/>
  <c r="M21" i="1"/>
  <c r="K21" i="1"/>
  <c r="M17" i="1"/>
  <c r="K17" i="1"/>
  <c r="M13" i="1"/>
  <c r="K13" i="1"/>
  <c r="M46" i="1"/>
  <c r="K46" i="1"/>
  <c r="M38" i="1"/>
  <c r="K38" i="1"/>
  <c r="M34" i="1"/>
  <c r="K34" i="1"/>
  <c r="M30" i="1"/>
  <c r="K30" i="1"/>
  <c r="M26" i="1"/>
  <c r="K26" i="1"/>
  <c r="M22" i="1"/>
  <c r="K22" i="1"/>
  <c r="M18" i="1"/>
  <c r="K18" i="1"/>
  <c r="M14" i="1"/>
  <c r="K14" i="1"/>
  <c r="A8" i="2" l="1"/>
  <c r="A7" i="2"/>
  <c r="A6" i="2"/>
  <c r="A5" i="2"/>
  <c r="L27" i="1" l="1"/>
  <c r="N27" i="1" s="1"/>
  <c r="L43" i="1"/>
  <c r="N43" i="1" s="1"/>
  <c r="L24" i="1"/>
  <c r="N24" i="1" s="1"/>
  <c r="L30" i="1"/>
  <c r="N30" i="1" s="1"/>
  <c r="L45" i="1"/>
  <c r="N45" i="1" s="1"/>
  <c r="L23" i="1"/>
  <c r="N23" i="1" s="1"/>
  <c r="L39" i="1"/>
  <c r="N39" i="1" s="1"/>
  <c r="L20" i="1"/>
  <c r="N20" i="1" s="1"/>
  <c r="L10" i="1"/>
  <c r="N10" i="1" s="1"/>
  <c r="L46" i="1"/>
  <c r="N46" i="1" s="1"/>
  <c r="L36" i="1"/>
  <c r="N36" i="1" s="1"/>
  <c r="L19" i="1"/>
  <c r="N19" i="1" s="1"/>
  <c r="L35" i="1"/>
  <c r="L17" i="1"/>
  <c r="N17" i="1" s="1"/>
  <c r="L12" i="1"/>
  <c r="N12" i="1" s="1"/>
  <c r="L40" i="1"/>
  <c r="N40" i="1" s="1"/>
  <c r="L22" i="1"/>
  <c r="N22" i="1" s="1"/>
  <c r="L38" i="1"/>
  <c r="N38" i="1" s="1"/>
  <c r="L29" i="1"/>
  <c r="N29" i="1" s="1"/>
  <c r="L28" i="1"/>
  <c r="N28" i="1" s="1"/>
  <c r="L33" i="1"/>
  <c r="N33" i="1" s="1"/>
  <c r="L14" i="1"/>
  <c r="N14" i="1" s="1"/>
  <c r="L13" i="1"/>
  <c r="N13" i="1" s="1"/>
  <c r="L44" i="1"/>
  <c r="N44" i="1" s="1"/>
  <c r="L25" i="1"/>
  <c r="N25" i="1" s="1"/>
  <c r="L26" i="1"/>
  <c r="N26" i="1" s="1"/>
  <c r="L37" i="1"/>
  <c r="N37" i="1" s="1"/>
  <c r="L31" i="1"/>
  <c r="N31" i="1" s="1"/>
  <c r="L42" i="1"/>
  <c r="N42" i="1" s="1"/>
  <c r="L41" i="1"/>
  <c r="N41" i="1" s="1"/>
  <c r="L32" i="1"/>
  <c r="N32" i="1" s="1"/>
  <c r="L18" i="1"/>
  <c r="N18" i="1" s="1"/>
  <c r="L34" i="1"/>
  <c r="N34" i="1" s="1"/>
  <c r="L21" i="1"/>
  <c r="N21" i="1" s="1"/>
  <c r="L16" i="1"/>
  <c r="N16" i="1" s="1"/>
  <c r="L11" i="1"/>
  <c r="N11" i="1" s="1"/>
  <c r="O11" i="1" s="1"/>
  <c r="L15" i="1"/>
  <c r="N15" i="1" s="1"/>
  <c r="O15" i="1" s="1"/>
  <c r="N35" i="1"/>
  <c r="O35" i="1" l="1"/>
  <c r="O34" i="1"/>
  <c r="O42" i="1"/>
  <c r="O25" i="1"/>
  <c r="O33" i="1"/>
  <c r="O22" i="1"/>
  <c r="O10" i="1"/>
  <c r="O45" i="1"/>
  <c r="O19" i="1"/>
  <c r="O20" i="1"/>
  <c r="O31" i="1"/>
  <c r="O28" i="1"/>
  <c r="O18" i="1"/>
  <c r="O40" i="1"/>
  <c r="O44" i="1"/>
  <c r="O41" i="1"/>
  <c r="O26" i="1"/>
  <c r="O14" i="1"/>
  <c r="O38" i="1"/>
  <c r="O17" i="1"/>
  <c r="O23" i="1"/>
  <c r="O21" i="1"/>
  <c r="O46" i="1"/>
  <c r="O16" i="1"/>
  <c r="O32" i="1"/>
  <c r="O37" i="1"/>
  <c r="O13" i="1"/>
  <c r="O29" i="1"/>
  <c r="O12" i="1"/>
  <c r="O36" i="1"/>
  <c r="O39" i="1"/>
  <c r="O24" i="1"/>
  <c r="O30" i="1"/>
  <c r="O27" i="1"/>
  <c r="O43" i="1"/>
  <c r="I9" i="1"/>
  <c r="L9" i="1" l="1"/>
  <c r="N9" i="1" s="1"/>
  <c r="O9" i="1" s="1"/>
  <c r="O47" i="1" l="1"/>
  <c r="O49" i="1" s="1"/>
</calcChain>
</file>

<file path=xl/sharedStrings.xml><?xml version="1.0" encoding="utf-8"?>
<sst xmlns="http://schemas.openxmlformats.org/spreadsheetml/2006/main" count="83" uniqueCount="45">
  <si>
    <t>ผลประโยชน์ที่ต้องจ่ายตาม พ.ร.บ. คุ้มครองแรงงาน (ม.118)</t>
  </si>
  <si>
    <t>ระยะเวลาการทำงาน</t>
  </si>
  <si>
    <t>เงินชดเชยฯ</t>
  </si>
  <si>
    <t>(เดือน)</t>
  </si>
  <si>
    <t xml:space="preserve">น้อยกว่า 1 ปี </t>
  </si>
  <si>
    <t>1 ปี แต่ไม่ถึง 3 ปี</t>
  </si>
  <si>
    <t>3 ปี แต่ไม่ถึง 6 ปี</t>
  </si>
  <si>
    <t>6 ปี แต่ไม่ถึง 10 ปี</t>
  </si>
  <si>
    <t>10 ปีขึ้นไป</t>
  </si>
  <si>
    <t>ช่วงอายุงาน</t>
  </si>
  <si>
    <t>อายุ</t>
  </si>
  <si>
    <t>ลำดับ</t>
  </si>
  <si>
    <t>ชื่อ-นามสกุล</t>
  </si>
  <si>
    <t>วันเดือนปีเกิด</t>
  </si>
  <si>
    <t>วันที่เริ่มทำงาน</t>
  </si>
  <si>
    <t>อายุงานคงเหลือ</t>
  </si>
  <si>
    <t>การคำนวณผลประโยชน์ของพนักงาน</t>
  </si>
  <si>
    <t>% ความน่าจะเป็นที่บริษัทจะต้องจ่ายผลประโยชน์พนักงาน</t>
  </si>
  <si>
    <t>ความน่าจะเป็น</t>
  </si>
  <si>
    <t>41-50</t>
  </si>
  <si>
    <t>31-40</t>
  </si>
  <si>
    <t>ช่วงอายุต่ำ</t>
  </si>
  <si>
    <t>ช่วงอายุสูง</t>
  </si>
  <si>
    <t>น้อยกว่าหรือเท่ากับ 30</t>
  </si>
  <si>
    <t xml:space="preserve">Salary increase </t>
  </si>
  <si>
    <t>อายุเกษียณ</t>
  </si>
  <si>
    <t>ประมาณการหนี้สินผลประโยชน์พนักงานที่คาดว่าจะต้องจ่าย ณ วันเกษียณ</t>
  </si>
  <si>
    <t>อายุงานถึงปีปัจจุบัน</t>
  </si>
  <si>
    <t>อายุปัจจุบัน</t>
  </si>
  <si>
    <t>เงินเดือน ณ สิ้นปีปัจจุบัน</t>
  </si>
  <si>
    <t>อายุงานถึงปีเกษียณ</t>
  </si>
  <si>
    <t>เงินเดือน ณ วันเกษียณ</t>
  </si>
  <si>
    <t>ผลประโยชน์ของพนักงานที่ต้องจ่าย ณ วันเกษียณ</t>
  </si>
  <si>
    <t>ความน่าจะเป็นในการอยู่จนถึงวันเกษียณ</t>
  </si>
  <si>
    <t>ผลประโยชน์ของพนักงานที่คาดว่าต้องจ่าย ณ วันสิ้นปีปัจจุบัน</t>
  </si>
  <si>
    <t>บริษัท................................จำกัด</t>
  </si>
  <si>
    <t>.....................................................</t>
  </si>
  <si>
    <t>หมายเหตุ</t>
  </si>
  <si>
    <t>คีย์เฉพาะสีขาว</t>
  </si>
  <si>
    <t>สีเหลืองไม่ต้องคีย์ครับเป็นสูตร</t>
  </si>
  <si>
    <t>51-60</t>
  </si>
  <si>
    <t>วันที่เกษียณ (อายุครบ 60)</t>
  </si>
  <si>
    <t>รวมผลประโยชน์พนักงานค้างจ่าย ณ วันสิ้นปิ 2560</t>
  </si>
  <si>
    <t>รวมผลประโยชน์พนักงานค้างจ่าย ณ วันสิ้นปิ 2561</t>
  </si>
  <si>
    <t>ค่าใช้จ่ายผลประโยชน์พนักงานประจำปี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</si>
</sst>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[$-409]d\-mmm\-yyyy;@"/>
    <numFmt numFmtId="166" formatCode="_-* #,##0_-;\-* #,##0_-;_-* &quot;-&quot;??_-;_-@_-"/>
    <numFmt numFmtId="167" formatCode="_(* #,##0.000_);_(* \(#,##0.000\);_(* &quot;-&quot;??_);_(@_)"/>
  </numFmts>
  <fonts count="11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MS Sans Serif"/>
      <family val="2"/>
      <charset val="222"/>
    </font>
    <font>
      <sz val="16"/>
      <name val="Angsana New"/>
      <family val="1"/>
    </font>
    <font>
      <b/>
      <sz val="16"/>
      <name val="Angsana New"/>
      <family val="1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u/>
      <sz val="16"/>
      <name val="Angsana New"/>
      <family val="1"/>
    </font>
    <font>
      <u/>
      <sz val="16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ill="0" applyBorder="0" applyAlignment="0" applyProtection="0"/>
    <xf numFmtId="43" fontId="5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4" fontId="3" fillId="0" borderId="14" xfId="2" applyNumberFormat="1" applyFont="1" applyFill="1" applyBorder="1" applyAlignment="1">
      <alignment horizontal="center"/>
    </xf>
    <xf numFmtId="166" fontId="3" fillId="0" borderId="14" xfId="2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43" fontId="6" fillId="0" borderId="0" xfId="6" applyFont="1" applyAlignment="1">
      <alignment vertical="center"/>
    </xf>
    <xf numFmtId="43" fontId="6" fillId="0" borderId="0" xfId="6" applyNumberFormat="1" applyFont="1" applyAlignment="1">
      <alignment vertical="center"/>
    </xf>
    <xf numFmtId="14" fontId="3" fillId="0" borderId="17" xfId="2" applyNumberFormat="1" applyFont="1" applyFill="1" applyBorder="1" applyAlignment="1">
      <alignment horizontal="center"/>
    </xf>
    <xf numFmtId="166" fontId="3" fillId="0" borderId="17" xfId="2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43" fontId="6" fillId="2" borderId="14" xfId="6" applyNumberFormat="1" applyFont="1" applyFill="1" applyBorder="1" applyAlignment="1">
      <alignment vertical="center"/>
    </xf>
    <xf numFmtId="43" fontId="6" fillId="2" borderId="14" xfId="6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43" fontId="6" fillId="2" borderId="17" xfId="6" applyNumberFormat="1" applyFont="1" applyFill="1" applyBorder="1" applyAlignment="1">
      <alignment vertical="center"/>
    </xf>
    <xf numFmtId="43" fontId="6" fillId="2" borderId="15" xfId="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6" fontId="3" fillId="0" borderId="13" xfId="2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9" fontId="3" fillId="2" borderId="14" xfId="0" applyNumberFormat="1" applyFont="1" applyFill="1" applyBorder="1" applyAlignment="1">
      <alignment horizontal="center"/>
    </xf>
    <xf numFmtId="9" fontId="3" fillId="2" borderId="15" xfId="0" applyNumberFormat="1" applyFont="1" applyFill="1" applyBorder="1" applyAlignment="1">
      <alignment horizontal="center"/>
    </xf>
    <xf numFmtId="0" fontId="4" fillId="2" borderId="18" xfId="4" applyFont="1" applyFill="1" applyBorder="1" applyAlignment="1">
      <alignment horizontal="left" vertical="center"/>
    </xf>
    <xf numFmtId="0" fontId="4" fillId="2" borderId="20" xfId="0" applyFont="1" applyFill="1" applyBorder="1"/>
    <xf numFmtId="43" fontId="6" fillId="2" borderId="17" xfId="6" applyFont="1" applyFill="1" applyBorder="1" applyAlignment="1">
      <alignment vertical="center"/>
    </xf>
    <xf numFmtId="0" fontId="4" fillId="2" borderId="0" xfId="0" applyFont="1" applyFill="1" applyAlignment="1"/>
    <xf numFmtId="0" fontId="3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10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9" fontId="3" fillId="2" borderId="7" xfId="0" applyNumberFormat="1" applyFont="1" applyFill="1" applyBorder="1"/>
    <xf numFmtId="9" fontId="3" fillId="2" borderId="7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vertical="center"/>
    </xf>
    <xf numFmtId="9" fontId="3" fillId="2" borderId="11" xfId="0" applyNumberFormat="1" applyFont="1" applyFill="1" applyBorder="1"/>
    <xf numFmtId="43" fontId="6" fillId="0" borderId="2" xfId="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3" fontId="7" fillId="0" borderId="10" xfId="6" applyFont="1" applyFill="1" applyBorder="1" applyAlignment="1">
      <alignment vertical="center"/>
    </xf>
    <xf numFmtId="43" fontId="4" fillId="0" borderId="7" xfId="6" applyFont="1" applyFill="1" applyBorder="1"/>
    <xf numFmtId="43" fontId="4" fillId="0" borderId="9" xfId="6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2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9" fontId="4" fillId="3" borderId="19" xfId="5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165" fontId="6" fillId="2" borderId="15" xfId="0" applyNumberFormat="1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>
      <alignment horizontal="center" vertical="center"/>
    </xf>
    <xf numFmtId="167" fontId="6" fillId="2" borderId="14" xfId="0" applyNumberFormat="1" applyFont="1" applyFill="1" applyBorder="1" applyAlignment="1">
      <alignment horizontal="center" vertical="center"/>
    </xf>
    <xf numFmtId="43" fontId="4" fillId="2" borderId="2" xfId="6" applyFont="1" applyFill="1" applyBorder="1" applyAlignment="1">
      <alignment horizontal="center" vertical="center" wrapText="1"/>
    </xf>
    <xf numFmtId="43" fontId="4" fillId="2" borderId="6" xfId="6" applyFont="1" applyFill="1" applyBorder="1" applyAlignment="1">
      <alignment horizontal="center" vertical="center" wrapText="1"/>
    </xf>
    <xf numFmtId="43" fontId="4" fillId="2" borderId="4" xfId="6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5" fontId="8" fillId="3" borderId="12" xfId="0" applyNumberFormat="1" applyFont="1" applyFill="1" applyBorder="1" applyAlignment="1">
      <alignment horizontal="left" vertical="center"/>
    </xf>
    <xf numFmtId="165" fontId="8" fillId="3" borderId="11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/>
    </xf>
    <xf numFmtId="0" fontId="4" fillId="0" borderId="7" xfId="2" applyNumberFormat="1" applyFont="1" applyFill="1" applyBorder="1" applyAlignment="1">
      <alignment horizontal="left" vertical="center"/>
    </xf>
    <xf numFmtId="0" fontId="4" fillId="0" borderId="3" xfId="2" applyNumberFormat="1" applyFont="1" applyFill="1" applyBorder="1" applyAlignment="1">
      <alignment horizontal="left" vertical="center"/>
    </xf>
    <xf numFmtId="0" fontId="4" fillId="0" borderId="12" xfId="2" applyNumberFormat="1" applyFont="1" applyFill="1" applyBorder="1" applyAlignment="1">
      <alignment horizontal="left" vertical="center"/>
    </xf>
    <xf numFmtId="0" fontId="4" fillId="0" borderId="11" xfId="2" applyNumberFormat="1" applyFont="1" applyFill="1" applyBorder="1" applyAlignment="1">
      <alignment horizontal="left" vertical="center"/>
    </xf>
    <xf numFmtId="43" fontId="7" fillId="2" borderId="2" xfId="6" applyNumberFormat="1" applyFont="1" applyFill="1" applyBorder="1" applyAlignment="1">
      <alignment horizontal="center" vertical="center" wrapText="1"/>
    </xf>
    <xf numFmtId="43" fontId="7" fillId="2" borderId="6" xfId="6" applyNumberFormat="1" applyFont="1" applyFill="1" applyBorder="1" applyAlignment="1">
      <alignment horizontal="center" vertical="center" wrapText="1"/>
    </xf>
    <xf numFmtId="43" fontId="7" fillId="2" borderId="4" xfId="6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</cellXfs>
  <cellStyles count="7">
    <cellStyle name="Comma" xfId="6" builtinId="3"/>
    <cellStyle name="Comma 2" xfId="2" xr:uid="{00000000-0005-0000-0000-000001000000}"/>
    <cellStyle name="Normal" xfId="0" builtinId="0"/>
    <cellStyle name="Normal 2" xfId="4" xr:uid="{00000000-0005-0000-0000-000003000000}"/>
    <cellStyle name="Normal 3" xfId="1" xr:uid="{00000000-0005-0000-0000-000004000000}"/>
    <cellStyle name="Percent 2" xfId="5" xr:uid="{00000000-0005-0000-0000-000005000000}"/>
    <cellStyle name="Percent 3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50"/>
  <sheetViews>
    <sheetView tabSelected="1" topLeftCell="C1" zoomScaleNormal="100" workbookViewId="0">
      <selection activeCell="L49" sqref="L49:N49"/>
    </sheetView>
  </sheetViews>
  <sheetFormatPr defaultColWidth="9.140625" defaultRowHeight="27.75" customHeight="1"/>
  <cols>
    <col min="1" max="1" width="9.7109375" style="3" customWidth="1"/>
    <col min="2" max="2" width="28.7109375" style="4" customWidth="1"/>
    <col min="3" max="4" width="14.28515625" style="4" customWidth="1"/>
    <col min="5" max="5" width="14.28515625" style="3" customWidth="1"/>
    <col min="6" max="6" width="15.42578125" style="3" customWidth="1"/>
    <col min="7" max="10" width="13.140625" style="3" customWidth="1"/>
    <col min="11" max="11" width="15.42578125" style="4" customWidth="1"/>
    <col min="12" max="12" width="15.42578125" style="9" customWidth="1"/>
    <col min="13" max="13" width="15.42578125" style="4" customWidth="1"/>
    <col min="14" max="14" width="15.42578125" style="8" customWidth="1"/>
    <col min="15" max="15" width="15.42578125" style="4" customWidth="1"/>
    <col min="16" max="16384" width="9.140625" style="4"/>
  </cols>
  <sheetData>
    <row r="1" spans="1:15" ht="27.75" customHeight="1" thickBot="1">
      <c r="A1" s="7" t="s">
        <v>35</v>
      </c>
    </row>
    <row r="2" spans="1:15" ht="27.75" customHeight="1">
      <c r="A2" s="7" t="s">
        <v>16</v>
      </c>
      <c r="D2" s="24" t="s">
        <v>24</v>
      </c>
      <c r="E2" s="66">
        <v>0.05</v>
      </c>
    </row>
    <row r="3" spans="1:15" ht="27.75" customHeight="1" thickBot="1">
      <c r="A3" s="76">
        <v>43465</v>
      </c>
      <c r="B3" s="77"/>
      <c r="D3" s="25" t="s">
        <v>25</v>
      </c>
      <c r="E3" s="67">
        <v>60</v>
      </c>
    </row>
    <row r="4" spans="1:15" ht="33.75" customHeight="1">
      <c r="A4" s="78" t="s">
        <v>11</v>
      </c>
      <c r="B4" s="78" t="s">
        <v>12</v>
      </c>
      <c r="C4" s="78" t="s">
        <v>13</v>
      </c>
      <c r="D4" s="78" t="s">
        <v>14</v>
      </c>
      <c r="E4" s="78" t="s">
        <v>29</v>
      </c>
      <c r="F4" s="75" t="s">
        <v>41</v>
      </c>
      <c r="G4" s="75" t="s">
        <v>28</v>
      </c>
      <c r="H4" s="75" t="s">
        <v>30</v>
      </c>
      <c r="I4" s="75" t="s">
        <v>27</v>
      </c>
      <c r="J4" s="79" t="s">
        <v>15</v>
      </c>
      <c r="K4" s="79" t="s">
        <v>31</v>
      </c>
      <c r="L4" s="88" t="s">
        <v>32</v>
      </c>
      <c r="M4" s="91" t="s">
        <v>33</v>
      </c>
      <c r="N4" s="72" t="s">
        <v>26</v>
      </c>
      <c r="O4" s="72" t="s">
        <v>34</v>
      </c>
    </row>
    <row r="5" spans="1:15" ht="33.75" customHeight="1">
      <c r="A5" s="78"/>
      <c r="B5" s="78"/>
      <c r="C5" s="78"/>
      <c r="D5" s="78"/>
      <c r="E5" s="78"/>
      <c r="F5" s="75"/>
      <c r="G5" s="75"/>
      <c r="H5" s="75"/>
      <c r="I5" s="75"/>
      <c r="J5" s="80"/>
      <c r="K5" s="80"/>
      <c r="L5" s="89"/>
      <c r="M5" s="92"/>
      <c r="N5" s="73"/>
      <c r="O5" s="73"/>
    </row>
    <row r="6" spans="1:15" ht="33.75" customHeight="1">
      <c r="A6" s="78"/>
      <c r="B6" s="78"/>
      <c r="C6" s="78"/>
      <c r="D6" s="78"/>
      <c r="E6" s="78"/>
      <c r="F6" s="75"/>
      <c r="G6" s="75"/>
      <c r="H6" s="75"/>
      <c r="I6" s="75"/>
      <c r="J6" s="80"/>
      <c r="K6" s="80"/>
      <c r="L6" s="89"/>
      <c r="M6" s="92"/>
      <c r="N6" s="73"/>
      <c r="O6" s="73"/>
    </row>
    <row r="7" spans="1:15" ht="33.75" customHeight="1">
      <c r="A7" s="78"/>
      <c r="B7" s="78"/>
      <c r="C7" s="78"/>
      <c r="D7" s="78"/>
      <c r="E7" s="78"/>
      <c r="F7" s="75"/>
      <c r="G7" s="75"/>
      <c r="H7" s="75"/>
      <c r="I7" s="75"/>
      <c r="J7" s="80"/>
      <c r="K7" s="80"/>
      <c r="L7" s="89"/>
      <c r="M7" s="92"/>
      <c r="N7" s="73"/>
      <c r="O7" s="73"/>
    </row>
    <row r="8" spans="1:15" s="3" customFormat="1" ht="33.75" customHeight="1">
      <c r="A8" s="78"/>
      <c r="B8" s="78"/>
      <c r="C8" s="78"/>
      <c r="D8" s="78"/>
      <c r="E8" s="78"/>
      <c r="F8" s="75"/>
      <c r="G8" s="75"/>
      <c r="H8" s="75"/>
      <c r="I8" s="75"/>
      <c r="J8" s="81"/>
      <c r="K8" s="81"/>
      <c r="L8" s="90"/>
      <c r="M8" s="93"/>
      <c r="N8" s="74"/>
      <c r="O8" s="74"/>
    </row>
    <row r="9" spans="1:15" ht="27.75" customHeight="1">
      <c r="A9" s="21">
        <v>1</v>
      </c>
      <c r="B9" s="20" t="s">
        <v>36</v>
      </c>
      <c r="C9" s="5">
        <v>23064</v>
      </c>
      <c r="D9" s="5">
        <v>43213</v>
      </c>
      <c r="E9" s="6">
        <v>110000</v>
      </c>
      <c r="F9" s="64">
        <f>DATE(YEAR(C9)+$E$3,MONTH(C9),DAY(C9))-1</f>
        <v>44978</v>
      </c>
      <c r="G9" s="12">
        <f t="shared" ref="G9:G46" si="0">DATEDIF(C9,$A$3,"Y")</f>
        <v>55</v>
      </c>
      <c r="H9" s="70">
        <f>DATEDIF(D9,F9,"M")/12</f>
        <v>4.75</v>
      </c>
      <c r="I9" s="71">
        <f t="shared" ref="I9:I46" si="1">+H9-J9</f>
        <v>0.66666666666666696</v>
      </c>
      <c r="J9" s="70">
        <f>DATEDIF($A$3,F9,"m")/12</f>
        <v>4.083333333333333</v>
      </c>
      <c r="K9" s="13">
        <f t="shared" ref="K9:K46" si="2">ROUND(E9*(1+$E$2)^(J9),0)</f>
        <v>134250</v>
      </c>
      <c r="L9" s="14">
        <f>K9*VLOOKUP($H9,Sheet2!$A$4:$D$8,4)</f>
        <v>805500</v>
      </c>
      <c r="M9" s="22">
        <f>VLOOKUP(G9,Sheet2!$A$12:$D$15,4)</f>
        <v>1</v>
      </c>
      <c r="N9" s="15">
        <f t="shared" ref="N9:N46" si="3">+L9*M9</f>
        <v>805500</v>
      </c>
      <c r="O9" s="26">
        <f>+N9*I9/H9</f>
        <v>113052.63157894742</v>
      </c>
    </row>
    <row r="10" spans="1:15" ht="27.75" customHeight="1">
      <c r="A10" s="21">
        <v>2</v>
      </c>
      <c r="B10" s="20" t="s">
        <v>36</v>
      </c>
      <c r="C10" s="5">
        <v>23450</v>
      </c>
      <c r="D10" s="5">
        <v>39814</v>
      </c>
      <c r="E10" s="6">
        <v>25000</v>
      </c>
      <c r="F10" s="64">
        <f>DATE(YEAR(C10)+$E$3,MONTH(C10),DAY(C10))</f>
        <v>45365</v>
      </c>
      <c r="G10" s="12">
        <f>DATEDIF(C10,$A$3,"Y")</f>
        <v>54</v>
      </c>
      <c r="H10" s="70">
        <f>DATEDIF(D10,F10,"M")/12</f>
        <v>15.166666666666666</v>
      </c>
      <c r="I10" s="71">
        <f t="shared" si="1"/>
        <v>10</v>
      </c>
      <c r="J10" s="70">
        <f>DATEDIF($A$3,F10,"m")/12</f>
        <v>5.166666666666667</v>
      </c>
      <c r="K10" s="13">
        <f t="shared" si="2"/>
        <v>32168</v>
      </c>
      <c r="L10" s="14">
        <f>K10*VLOOKUP($H10,Sheet2!$A$4:$D$8,4)</f>
        <v>321680</v>
      </c>
      <c r="M10" s="22">
        <f>VLOOKUP(G10,Sheet2!$A$12:$D$15,4)</f>
        <v>1</v>
      </c>
      <c r="N10" s="15">
        <f t="shared" si="3"/>
        <v>321680</v>
      </c>
      <c r="O10" s="26">
        <f t="shared" ref="O10:O46" si="4">+N10*I10/H10</f>
        <v>212096.70329670332</v>
      </c>
    </row>
    <row r="11" spans="1:15" ht="27.75" customHeight="1">
      <c r="A11" s="21">
        <v>3</v>
      </c>
      <c r="B11" s="20" t="s">
        <v>36</v>
      </c>
      <c r="C11" s="5">
        <v>35092</v>
      </c>
      <c r="D11" s="5">
        <v>39845</v>
      </c>
      <c r="E11" s="6">
        <v>12000</v>
      </c>
      <c r="F11" s="64">
        <f t="shared" ref="F11:F46" si="5">DATE(YEAR(C11)+$E$3,MONTH(C11),DAY(C11))</f>
        <v>57007</v>
      </c>
      <c r="G11" s="12">
        <f t="shared" si="0"/>
        <v>22</v>
      </c>
      <c r="H11" s="70">
        <f t="shared" ref="H11:H46" si="6">DATEDIF(D11,F11,"M")/12</f>
        <v>46.916666666666664</v>
      </c>
      <c r="I11" s="71">
        <f t="shared" si="1"/>
        <v>9.9166666666666643</v>
      </c>
      <c r="J11" s="70">
        <f t="shared" ref="J11:J46" si="7">DATEDIF($A$3,F11,"m")/12</f>
        <v>37</v>
      </c>
      <c r="K11" s="13">
        <f t="shared" si="2"/>
        <v>72977</v>
      </c>
      <c r="L11" s="14">
        <f>K11*VLOOKUP($H11,Sheet2!$A$4:$D$8,4)</f>
        <v>729770</v>
      </c>
      <c r="M11" s="22">
        <f>VLOOKUP(G11,Sheet2!$A$12:$D$15,4)</f>
        <v>0</v>
      </c>
      <c r="N11" s="15">
        <f t="shared" si="3"/>
        <v>0</v>
      </c>
      <c r="O11" s="26">
        <f t="shared" si="4"/>
        <v>0</v>
      </c>
    </row>
    <row r="12" spans="1:15" ht="27.75" customHeight="1">
      <c r="A12" s="21">
        <v>4</v>
      </c>
      <c r="B12" s="20" t="s">
        <v>36</v>
      </c>
      <c r="C12" s="5">
        <v>29575</v>
      </c>
      <c r="D12" s="5">
        <v>40253</v>
      </c>
      <c r="E12" s="6">
        <v>13000</v>
      </c>
      <c r="F12" s="64">
        <f t="shared" si="5"/>
        <v>51490</v>
      </c>
      <c r="G12" s="12">
        <f t="shared" si="0"/>
        <v>38</v>
      </c>
      <c r="H12" s="70">
        <f t="shared" si="6"/>
        <v>30.75</v>
      </c>
      <c r="I12" s="71">
        <f t="shared" si="1"/>
        <v>8.8333333333333321</v>
      </c>
      <c r="J12" s="70">
        <f t="shared" si="7"/>
        <v>21.916666666666668</v>
      </c>
      <c r="K12" s="13">
        <f t="shared" si="2"/>
        <v>37874</v>
      </c>
      <c r="L12" s="14">
        <f>K12*VLOOKUP($H12,Sheet2!$A$4:$D$8,4)</f>
        <v>378740</v>
      </c>
      <c r="M12" s="22">
        <f>VLOOKUP(G12,Sheet2!$A$12:$D$15,4)</f>
        <v>0.2</v>
      </c>
      <c r="N12" s="15">
        <f t="shared" si="3"/>
        <v>75748</v>
      </c>
      <c r="O12" s="26">
        <f t="shared" si="4"/>
        <v>21759.588075880758</v>
      </c>
    </row>
    <row r="13" spans="1:15" ht="27.75" customHeight="1">
      <c r="A13" s="21">
        <v>5</v>
      </c>
      <c r="B13" s="20" t="s">
        <v>36</v>
      </c>
      <c r="C13" s="5">
        <v>28242</v>
      </c>
      <c r="D13" s="5">
        <v>40725</v>
      </c>
      <c r="E13" s="6">
        <v>33000</v>
      </c>
      <c r="F13" s="64">
        <f t="shared" si="5"/>
        <v>50157</v>
      </c>
      <c r="G13" s="12">
        <f t="shared" si="0"/>
        <v>41</v>
      </c>
      <c r="H13" s="70">
        <f t="shared" si="6"/>
        <v>25.75</v>
      </c>
      <c r="I13" s="71">
        <f t="shared" si="1"/>
        <v>7.5</v>
      </c>
      <c r="J13" s="70">
        <f t="shared" si="7"/>
        <v>18.25</v>
      </c>
      <c r="K13" s="13">
        <f t="shared" si="2"/>
        <v>80393</v>
      </c>
      <c r="L13" s="14">
        <f>K13*VLOOKUP($H13,Sheet2!$A$4:$D$8,4)</f>
        <v>803930</v>
      </c>
      <c r="M13" s="22">
        <f>VLOOKUP(G13,Sheet2!$A$12:$D$15,4)</f>
        <v>0.5</v>
      </c>
      <c r="N13" s="15">
        <f t="shared" si="3"/>
        <v>401965</v>
      </c>
      <c r="O13" s="26">
        <f t="shared" si="4"/>
        <v>117077.18446601942</v>
      </c>
    </row>
    <row r="14" spans="1:15" ht="27.75" customHeight="1">
      <c r="A14" s="21">
        <v>6</v>
      </c>
      <c r="B14" s="20" t="s">
        <v>36</v>
      </c>
      <c r="C14" s="5">
        <v>29388</v>
      </c>
      <c r="D14" s="5">
        <v>41821</v>
      </c>
      <c r="E14" s="6">
        <v>12000</v>
      </c>
      <c r="F14" s="64">
        <f t="shared" si="5"/>
        <v>51303</v>
      </c>
      <c r="G14" s="12">
        <f t="shared" si="0"/>
        <v>38</v>
      </c>
      <c r="H14" s="70">
        <f t="shared" si="6"/>
        <v>25.916666666666668</v>
      </c>
      <c r="I14" s="71">
        <f t="shared" si="1"/>
        <v>4.5</v>
      </c>
      <c r="J14" s="70">
        <f t="shared" si="7"/>
        <v>21.416666666666668</v>
      </c>
      <c r="K14" s="13">
        <f t="shared" si="2"/>
        <v>34118</v>
      </c>
      <c r="L14" s="14">
        <f>K14*VLOOKUP($H14,Sheet2!$A$4:$D$8,4)</f>
        <v>341180</v>
      </c>
      <c r="M14" s="22">
        <f>VLOOKUP(G14,Sheet2!$A$12:$D$15,4)</f>
        <v>0.2</v>
      </c>
      <c r="N14" s="15">
        <f t="shared" si="3"/>
        <v>68236</v>
      </c>
      <c r="O14" s="26">
        <f t="shared" si="4"/>
        <v>11848.051446945337</v>
      </c>
    </row>
    <row r="15" spans="1:15" ht="27.75" customHeight="1">
      <c r="A15" s="21">
        <v>7</v>
      </c>
      <c r="B15" s="20" t="s">
        <v>36</v>
      </c>
      <c r="C15" s="5">
        <v>24426</v>
      </c>
      <c r="D15" s="5">
        <v>28256</v>
      </c>
      <c r="E15" s="6">
        <v>35000</v>
      </c>
      <c r="F15" s="64">
        <f t="shared" si="5"/>
        <v>46341</v>
      </c>
      <c r="G15" s="12">
        <f t="shared" si="0"/>
        <v>52</v>
      </c>
      <c r="H15" s="70">
        <f t="shared" si="6"/>
        <v>49.5</v>
      </c>
      <c r="I15" s="71">
        <f t="shared" si="1"/>
        <v>41.666666666666664</v>
      </c>
      <c r="J15" s="70">
        <f t="shared" si="7"/>
        <v>7.833333333333333</v>
      </c>
      <c r="K15" s="13">
        <f t="shared" si="2"/>
        <v>51292</v>
      </c>
      <c r="L15" s="14">
        <f>K15*VLOOKUP($H15,Sheet2!$A$4:$D$8,4)</f>
        <v>512920</v>
      </c>
      <c r="M15" s="22">
        <f>VLOOKUP(G15,Sheet2!$A$12:$D$15,4)</f>
        <v>1</v>
      </c>
      <c r="N15" s="15">
        <f t="shared" si="3"/>
        <v>512920</v>
      </c>
      <c r="O15" s="26">
        <f t="shared" si="4"/>
        <v>431750.8417508417</v>
      </c>
    </row>
    <row r="16" spans="1:15" ht="27.75" customHeight="1">
      <c r="A16" s="21">
        <v>8</v>
      </c>
      <c r="B16" s="20" t="s">
        <v>36</v>
      </c>
      <c r="C16" s="5">
        <v>23603</v>
      </c>
      <c r="D16" s="5">
        <v>39814</v>
      </c>
      <c r="E16" s="6">
        <v>11000</v>
      </c>
      <c r="F16" s="64">
        <f t="shared" si="5"/>
        <v>45518</v>
      </c>
      <c r="G16" s="12">
        <f t="shared" si="0"/>
        <v>54</v>
      </c>
      <c r="H16" s="70">
        <f t="shared" si="6"/>
        <v>15.583333333333334</v>
      </c>
      <c r="I16" s="71">
        <f t="shared" si="1"/>
        <v>10</v>
      </c>
      <c r="J16" s="70">
        <f t="shared" si="7"/>
        <v>5.583333333333333</v>
      </c>
      <c r="K16" s="13">
        <f t="shared" si="2"/>
        <v>14444</v>
      </c>
      <c r="L16" s="14">
        <f>K16*VLOOKUP($H16,Sheet2!$A$4:$D$8,4)</f>
        <v>144440</v>
      </c>
      <c r="M16" s="22">
        <f>VLOOKUP(G16,Sheet2!$A$12:$D$15,4)</f>
        <v>1</v>
      </c>
      <c r="N16" s="15">
        <f t="shared" si="3"/>
        <v>144440</v>
      </c>
      <c r="O16" s="26">
        <f t="shared" si="4"/>
        <v>92688.770053475935</v>
      </c>
    </row>
    <row r="17" spans="1:15" ht="27.75" customHeight="1">
      <c r="A17" s="21">
        <v>9</v>
      </c>
      <c r="B17" s="20" t="s">
        <v>36</v>
      </c>
      <c r="C17" s="5">
        <v>24988</v>
      </c>
      <c r="D17" s="5">
        <v>34197</v>
      </c>
      <c r="E17" s="6">
        <v>35000</v>
      </c>
      <c r="F17" s="64">
        <f t="shared" si="5"/>
        <v>46903</v>
      </c>
      <c r="G17" s="12">
        <f t="shared" si="0"/>
        <v>50</v>
      </c>
      <c r="H17" s="70">
        <f t="shared" si="6"/>
        <v>34.75</v>
      </c>
      <c r="I17" s="71">
        <f t="shared" si="1"/>
        <v>25.416666666666664</v>
      </c>
      <c r="J17" s="70">
        <f t="shared" si="7"/>
        <v>9.3333333333333339</v>
      </c>
      <c r="K17" s="13">
        <f t="shared" si="2"/>
        <v>55187</v>
      </c>
      <c r="L17" s="14">
        <f>K17*VLOOKUP($H17,Sheet2!$A$4:$D$8,4)</f>
        <v>551870</v>
      </c>
      <c r="M17" s="22">
        <f>VLOOKUP(G17,Sheet2!$A$12:$D$15,4)</f>
        <v>0.5</v>
      </c>
      <c r="N17" s="15">
        <f t="shared" si="3"/>
        <v>275935</v>
      </c>
      <c r="O17" s="26">
        <f t="shared" si="4"/>
        <v>201822.96163069541</v>
      </c>
    </row>
    <row r="18" spans="1:15" ht="27.75" customHeight="1">
      <c r="A18" s="21">
        <v>10</v>
      </c>
      <c r="B18" s="20" t="s">
        <v>36</v>
      </c>
      <c r="C18" s="5">
        <v>23879</v>
      </c>
      <c r="D18" s="5">
        <v>39479</v>
      </c>
      <c r="E18" s="6">
        <v>18700</v>
      </c>
      <c r="F18" s="64">
        <f t="shared" si="5"/>
        <v>45794</v>
      </c>
      <c r="G18" s="12">
        <f t="shared" si="0"/>
        <v>53</v>
      </c>
      <c r="H18" s="70">
        <f t="shared" si="6"/>
        <v>17.25</v>
      </c>
      <c r="I18" s="71">
        <f t="shared" si="1"/>
        <v>10.916666666666668</v>
      </c>
      <c r="J18" s="70">
        <f t="shared" si="7"/>
        <v>6.333333333333333</v>
      </c>
      <c r="K18" s="13">
        <f t="shared" si="2"/>
        <v>25471</v>
      </c>
      <c r="L18" s="14">
        <f>K18*VLOOKUP($H18,Sheet2!$A$4:$D$8,4)</f>
        <v>254710</v>
      </c>
      <c r="M18" s="22">
        <f>VLOOKUP(G18,Sheet2!$A$12:$D$15,4)</f>
        <v>1</v>
      </c>
      <c r="N18" s="15">
        <f t="shared" si="3"/>
        <v>254710</v>
      </c>
      <c r="O18" s="26">
        <f t="shared" si="4"/>
        <v>161193.28502415461</v>
      </c>
    </row>
    <row r="19" spans="1:15" ht="27.75" customHeight="1">
      <c r="A19" s="21">
        <v>11</v>
      </c>
      <c r="B19" s="20" t="s">
        <v>36</v>
      </c>
      <c r="C19" s="5">
        <v>34156</v>
      </c>
      <c r="D19" s="5">
        <v>41988</v>
      </c>
      <c r="E19" s="6">
        <v>9000</v>
      </c>
      <c r="F19" s="64">
        <f t="shared" si="5"/>
        <v>56071</v>
      </c>
      <c r="G19" s="12">
        <f t="shared" si="0"/>
        <v>25</v>
      </c>
      <c r="H19" s="70">
        <f t="shared" si="6"/>
        <v>38.5</v>
      </c>
      <c r="I19" s="71">
        <f t="shared" si="1"/>
        <v>4</v>
      </c>
      <c r="J19" s="70">
        <f t="shared" si="7"/>
        <v>34.5</v>
      </c>
      <c r="K19" s="13">
        <f t="shared" si="2"/>
        <v>48448</v>
      </c>
      <c r="L19" s="14">
        <f>K19*VLOOKUP($H19,Sheet2!$A$4:$D$8,4)</f>
        <v>484480</v>
      </c>
      <c r="M19" s="22">
        <f>VLOOKUP(G19,Sheet2!$A$12:$D$15,4)</f>
        <v>0</v>
      </c>
      <c r="N19" s="15">
        <f t="shared" si="3"/>
        <v>0</v>
      </c>
      <c r="O19" s="26">
        <f t="shared" si="4"/>
        <v>0</v>
      </c>
    </row>
    <row r="20" spans="1:15" ht="27.75" customHeight="1">
      <c r="A20" s="21">
        <v>12</v>
      </c>
      <c r="B20" s="20" t="s">
        <v>36</v>
      </c>
      <c r="C20" s="5">
        <v>26776</v>
      </c>
      <c r="D20" s="5">
        <v>41683</v>
      </c>
      <c r="E20" s="6">
        <v>18000</v>
      </c>
      <c r="F20" s="64">
        <f t="shared" si="5"/>
        <v>48691</v>
      </c>
      <c r="G20" s="12">
        <f t="shared" si="0"/>
        <v>45</v>
      </c>
      <c r="H20" s="70">
        <f t="shared" si="6"/>
        <v>19.166666666666668</v>
      </c>
      <c r="I20" s="71">
        <f t="shared" si="1"/>
        <v>4.9166666666666679</v>
      </c>
      <c r="J20" s="70">
        <f t="shared" si="7"/>
        <v>14.25</v>
      </c>
      <c r="K20" s="13">
        <f t="shared" si="2"/>
        <v>36076</v>
      </c>
      <c r="L20" s="14">
        <f>K20*VLOOKUP($H20,Sheet2!$A$4:$D$8,4)</f>
        <v>360760</v>
      </c>
      <c r="M20" s="22">
        <f>VLOOKUP(G20,Sheet2!$A$12:$D$15,4)</f>
        <v>0.5</v>
      </c>
      <c r="N20" s="15">
        <f t="shared" si="3"/>
        <v>180380</v>
      </c>
      <c r="O20" s="26">
        <f t="shared" si="4"/>
        <v>46271.391304347839</v>
      </c>
    </row>
    <row r="21" spans="1:15" ht="27.75" customHeight="1">
      <c r="A21" s="21">
        <v>13</v>
      </c>
      <c r="B21" s="20" t="s">
        <v>36</v>
      </c>
      <c r="C21" s="5">
        <v>28727</v>
      </c>
      <c r="D21" s="5">
        <v>39624</v>
      </c>
      <c r="E21" s="6">
        <v>10500</v>
      </c>
      <c r="F21" s="64">
        <f t="shared" si="5"/>
        <v>50642</v>
      </c>
      <c r="G21" s="12">
        <f t="shared" si="0"/>
        <v>40</v>
      </c>
      <c r="H21" s="70">
        <f t="shared" si="6"/>
        <v>30.166666666666668</v>
      </c>
      <c r="I21" s="71">
        <f t="shared" si="1"/>
        <v>10.583333333333336</v>
      </c>
      <c r="J21" s="70">
        <f t="shared" si="7"/>
        <v>19.583333333333332</v>
      </c>
      <c r="K21" s="13">
        <f t="shared" si="2"/>
        <v>27299</v>
      </c>
      <c r="L21" s="14">
        <f>K21*VLOOKUP($H21,Sheet2!$A$4:$D$8,4)</f>
        <v>272990</v>
      </c>
      <c r="M21" s="22">
        <f>VLOOKUP(G21,Sheet2!$A$12:$D$15,4)</f>
        <v>0.2</v>
      </c>
      <c r="N21" s="15">
        <f t="shared" si="3"/>
        <v>54598</v>
      </c>
      <c r="O21" s="26">
        <f t="shared" si="4"/>
        <v>19154.54696132597</v>
      </c>
    </row>
    <row r="22" spans="1:15" ht="27.75" customHeight="1">
      <c r="A22" s="21">
        <v>14</v>
      </c>
      <c r="B22" s="20" t="s">
        <v>36</v>
      </c>
      <c r="C22" s="5">
        <v>33778</v>
      </c>
      <c r="D22" s="5">
        <v>41183</v>
      </c>
      <c r="E22" s="6">
        <v>11000</v>
      </c>
      <c r="F22" s="64">
        <f t="shared" si="5"/>
        <v>55693</v>
      </c>
      <c r="G22" s="12">
        <f t="shared" si="0"/>
        <v>26</v>
      </c>
      <c r="H22" s="70">
        <f t="shared" si="6"/>
        <v>39.666666666666664</v>
      </c>
      <c r="I22" s="71">
        <f t="shared" si="1"/>
        <v>6.25</v>
      </c>
      <c r="J22" s="70">
        <f t="shared" si="7"/>
        <v>33.416666666666664</v>
      </c>
      <c r="K22" s="13">
        <f t="shared" si="2"/>
        <v>56165</v>
      </c>
      <c r="L22" s="14">
        <f>K22*VLOOKUP($H22,Sheet2!$A$4:$D$8,4)</f>
        <v>561650</v>
      </c>
      <c r="M22" s="22">
        <f>VLOOKUP(G22,Sheet2!$A$12:$D$15,4)</f>
        <v>0</v>
      </c>
      <c r="N22" s="15">
        <f t="shared" si="3"/>
        <v>0</v>
      </c>
      <c r="O22" s="26">
        <f t="shared" si="4"/>
        <v>0</v>
      </c>
    </row>
    <row r="23" spans="1:15" ht="27.75" customHeight="1">
      <c r="A23" s="21">
        <v>15</v>
      </c>
      <c r="B23" s="20" t="s">
        <v>36</v>
      </c>
      <c r="C23" s="5">
        <v>25962</v>
      </c>
      <c r="D23" s="5">
        <v>41674</v>
      </c>
      <c r="E23" s="6">
        <v>9000</v>
      </c>
      <c r="F23" s="64">
        <f t="shared" si="5"/>
        <v>47877</v>
      </c>
      <c r="G23" s="12">
        <f t="shared" si="0"/>
        <v>47</v>
      </c>
      <c r="H23" s="70">
        <f t="shared" si="6"/>
        <v>16.916666666666668</v>
      </c>
      <c r="I23" s="71">
        <f t="shared" si="1"/>
        <v>4.9166666666666679</v>
      </c>
      <c r="J23" s="70">
        <f t="shared" si="7"/>
        <v>12</v>
      </c>
      <c r="K23" s="13">
        <f t="shared" si="2"/>
        <v>16163</v>
      </c>
      <c r="L23" s="14">
        <f>K23*VLOOKUP($H23,Sheet2!$A$4:$D$8,4)</f>
        <v>161630</v>
      </c>
      <c r="M23" s="22">
        <f>VLOOKUP(G23,Sheet2!$A$12:$D$15,4)</f>
        <v>0.5</v>
      </c>
      <c r="N23" s="15">
        <f t="shared" si="3"/>
        <v>80815</v>
      </c>
      <c r="O23" s="26">
        <f t="shared" si="4"/>
        <v>23488.103448275866</v>
      </c>
    </row>
    <row r="24" spans="1:15" ht="27.75" customHeight="1">
      <c r="A24" s="21">
        <v>16</v>
      </c>
      <c r="B24" s="20" t="s">
        <v>36</v>
      </c>
      <c r="C24" s="5">
        <v>25410</v>
      </c>
      <c r="D24" s="5">
        <v>41869</v>
      </c>
      <c r="E24" s="6">
        <v>9000</v>
      </c>
      <c r="F24" s="64">
        <f t="shared" si="5"/>
        <v>47325</v>
      </c>
      <c r="G24" s="12">
        <f t="shared" si="0"/>
        <v>49</v>
      </c>
      <c r="H24" s="70">
        <f t="shared" si="6"/>
        <v>14.916666666666666</v>
      </c>
      <c r="I24" s="71">
        <f t="shared" si="1"/>
        <v>4.4166666666666661</v>
      </c>
      <c r="J24" s="70">
        <f t="shared" si="7"/>
        <v>10.5</v>
      </c>
      <c r="K24" s="13">
        <f t="shared" si="2"/>
        <v>15022</v>
      </c>
      <c r="L24" s="14">
        <f>K24*VLOOKUP($H24,Sheet2!$A$4:$D$8,4)</f>
        <v>150220</v>
      </c>
      <c r="M24" s="22">
        <f>VLOOKUP(G24,Sheet2!$A$12:$D$15,4)</f>
        <v>0.5</v>
      </c>
      <c r="N24" s="15">
        <f t="shared" si="3"/>
        <v>75110</v>
      </c>
      <c r="O24" s="26">
        <f t="shared" si="4"/>
        <v>22239.273743016758</v>
      </c>
    </row>
    <row r="25" spans="1:15" ht="27.75" customHeight="1">
      <c r="A25" s="21">
        <v>17</v>
      </c>
      <c r="B25" s="20" t="s">
        <v>36</v>
      </c>
      <c r="C25" s="5">
        <v>31014</v>
      </c>
      <c r="D25" s="5">
        <v>41953</v>
      </c>
      <c r="E25" s="6">
        <v>9000</v>
      </c>
      <c r="F25" s="64">
        <f t="shared" si="5"/>
        <v>52929</v>
      </c>
      <c r="G25" s="12">
        <f t="shared" si="0"/>
        <v>34</v>
      </c>
      <c r="H25" s="70">
        <f t="shared" si="6"/>
        <v>30</v>
      </c>
      <c r="I25" s="71">
        <f t="shared" si="1"/>
        <v>4.1666666666666679</v>
      </c>
      <c r="J25" s="70">
        <f t="shared" si="7"/>
        <v>25.833333333333332</v>
      </c>
      <c r="K25" s="13">
        <f t="shared" si="2"/>
        <v>31742</v>
      </c>
      <c r="L25" s="14">
        <f>K25*VLOOKUP($H25,Sheet2!$A$4:$D$8,4)</f>
        <v>317420</v>
      </c>
      <c r="M25" s="22">
        <f>VLOOKUP(G25,Sheet2!$A$12:$D$15,4)</f>
        <v>0.2</v>
      </c>
      <c r="N25" s="15">
        <f t="shared" si="3"/>
        <v>63484</v>
      </c>
      <c r="O25" s="26">
        <f t="shared" si="4"/>
        <v>8817.2222222222244</v>
      </c>
    </row>
    <row r="26" spans="1:15" ht="27.75" customHeight="1">
      <c r="A26" s="21">
        <v>18</v>
      </c>
      <c r="B26" s="20" t="s">
        <v>36</v>
      </c>
      <c r="C26" s="5">
        <v>26969</v>
      </c>
      <c r="D26" s="5">
        <v>39814</v>
      </c>
      <c r="E26" s="6">
        <v>19000</v>
      </c>
      <c r="F26" s="64">
        <f t="shared" si="5"/>
        <v>48884</v>
      </c>
      <c r="G26" s="12">
        <f t="shared" si="0"/>
        <v>45</v>
      </c>
      <c r="H26" s="70">
        <f t="shared" si="6"/>
        <v>24.833333333333332</v>
      </c>
      <c r="I26" s="71">
        <f t="shared" si="1"/>
        <v>9.9999999999999982</v>
      </c>
      <c r="J26" s="70">
        <f t="shared" si="7"/>
        <v>14.833333333333334</v>
      </c>
      <c r="K26" s="13">
        <f t="shared" si="2"/>
        <v>39180</v>
      </c>
      <c r="L26" s="14">
        <f>K26*VLOOKUP($H26,Sheet2!$A$4:$D$8,4)</f>
        <v>391800</v>
      </c>
      <c r="M26" s="22">
        <f>VLOOKUP(G26,Sheet2!$A$12:$D$15,4)</f>
        <v>0.5</v>
      </c>
      <c r="N26" s="15">
        <f t="shared" si="3"/>
        <v>195900</v>
      </c>
      <c r="O26" s="26">
        <f t="shared" si="4"/>
        <v>78885.906040268455</v>
      </c>
    </row>
    <row r="27" spans="1:15" ht="27.75" customHeight="1">
      <c r="A27" s="21">
        <v>19</v>
      </c>
      <c r="B27" s="20" t="s">
        <v>36</v>
      </c>
      <c r="C27" s="5">
        <v>30238</v>
      </c>
      <c r="D27" s="5">
        <v>37046</v>
      </c>
      <c r="E27" s="6">
        <v>14500</v>
      </c>
      <c r="F27" s="64">
        <f t="shared" si="5"/>
        <v>52153</v>
      </c>
      <c r="G27" s="12">
        <f t="shared" si="0"/>
        <v>36</v>
      </c>
      <c r="H27" s="70">
        <f t="shared" si="6"/>
        <v>41.333333333333336</v>
      </c>
      <c r="I27" s="71">
        <f t="shared" si="1"/>
        <v>17.583333333333336</v>
      </c>
      <c r="J27" s="70">
        <f t="shared" si="7"/>
        <v>23.75</v>
      </c>
      <c r="K27" s="13">
        <f t="shared" si="2"/>
        <v>46197</v>
      </c>
      <c r="L27" s="14">
        <f>K27*VLOOKUP($H27,Sheet2!$A$4:$D$8,4)</f>
        <v>461970</v>
      </c>
      <c r="M27" s="22">
        <f>VLOOKUP(G27,Sheet2!$A$12:$D$15,4)</f>
        <v>0.2</v>
      </c>
      <c r="N27" s="15">
        <f t="shared" si="3"/>
        <v>92394</v>
      </c>
      <c r="O27" s="26">
        <f t="shared" si="4"/>
        <v>39304.705645161295</v>
      </c>
    </row>
    <row r="28" spans="1:15" ht="27.75" customHeight="1">
      <c r="A28" s="21">
        <v>20</v>
      </c>
      <c r="B28" s="20" t="s">
        <v>36</v>
      </c>
      <c r="C28" s="5">
        <v>25979</v>
      </c>
      <c r="D28" s="5">
        <v>33120</v>
      </c>
      <c r="E28" s="6">
        <v>17500</v>
      </c>
      <c r="F28" s="64">
        <f t="shared" si="5"/>
        <v>47894</v>
      </c>
      <c r="G28" s="12">
        <f t="shared" si="0"/>
        <v>47</v>
      </c>
      <c r="H28" s="70">
        <f t="shared" si="6"/>
        <v>40.416666666666664</v>
      </c>
      <c r="I28" s="71">
        <f t="shared" si="1"/>
        <v>28.333333333333329</v>
      </c>
      <c r="J28" s="70">
        <f t="shared" si="7"/>
        <v>12.083333333333334</v>
      </c>
      <c r="K28" s="13">
        <f t="shared" si="2"/>
        <v>31556</v>
      </c>
      <c r="L28" s="14">
        <f>K28*VLOOKUP($H28,Sheet2!$A$4:$D$8,4)</f>
        <v>315560</v>
      </c>
      <c r="M28" s="22">
        <f>VLOOKUP(G28,Sheet2!$A$12:$D$15,4)</f>
        <v>0.5</v>
      </c>
      <c r="N28" s="15">
        <f t="shared" si="3"/>
        <v>157780</v>
      </c>
      <c r="O28" s="26">
        <f t="shared" si="4"/>
        <v>110608.65979381443</v>
      </c>
    </row>
    <row r="29" spans="1:15" ht="27.75" customHeight="1">
      <c r="A29" s="21">
        <v>21</v>
      </c>
      <c r="B29" s="20" t="s">
        <v>36</v>
      </c>
      <c r="C29" s="5">
        <v>27127</v>
      </c>
      <c r="D29" s="5">
        <v>35478</v>
      </c>
      <c r="E29" s="6">
        <v>31000</v>
      </c>
      <c r="F29" s="64">
        <f t="shared" si="5"/>
        <v>49042</v>
      </c>
      <c r="G29" s="12">
        <f t="shared" si="0"/>
        <v>44</v>
      </c>
      <c r="H29" s="70">
        <f t="shared" si="6"/>
        <v>37.083333333333336</v>
      </c>
      <c r="I29" s="71">
        <f t="shared" si="1"/>
        <v>21.833333333333336</v>
      </c>
      <c r="J29" s="70">
        <f t="shared" si="7"/>
        <v>15.25</v>
      </c>
      <c r="K29" s="13">
        <f t="shared" si="2"/>
        <v>65238</v>
      </c>
      <c r="L29" s="14">
        <f>K29*VLOOKUP($H29,Sheet2!$A$4:$D$8,4)</f>
        <v>652380</v>
      </c>
      <c r="M29" s="22">
        <f>VLOOKUP(G29,Sheet2!$A$12:$D$15,4)</f>
        <v>0.5</v>
      </c>
      <c r="N29" s="15">
        <f t="shared" si="3"/>
        <v>326190</v>
      </c>
      <c r="O29" s="26">
        <f t="shared" si="4"/>
        <v>192048.94382022473</v>
      </c>
    </row>
    <row r="30" spans="1:15" ht="27.75" customHeight="1">
      <c r="A30" s="21">
        <v>22</v>
      </c>
      <c r="B30" s="20" t="s">
        <v>36</v>
      </c>
      <c r="C30" s="5">
        <v>32063</v>
      </c>
      <c r="D30" s="5">
        <v>32063</v>
      </c>
      <c r="E30" s="6">
        <v>15000</v>
      </c>
      <c r="F30" s="64">
        <f t="shared" si="5"/>
        <v>53978</v>
      </c>
      <c r="G30" s="12">
        <f t="shared" si="0"/>
        <v>31</v>
      </c>
      <c r="H30" s="70">
        <f t="shared" si="6"/>
        <v>60</v>
      </c>
      <c r="I30" s="71">
        <f t="shared" si="1"/>
        <v>31.25</v>
      </c>
      <c r="J30" s="70">
        <f t="shared" si="7"/>
        <v>28.75</v>
      </c>
      <c r="K30" s="13">
        <f t="shared" si="2"/>
        <v>60994</v>
      </c>
      <c r="L30" s="14">
        <f>K30*VLOOKUP($H30,Sheet2!$A$4:$D$8,4)</f>
        <v>609940</v>
      </c>
      <c r="M30" s="22">
        <f>VLOOKUP(G30,Sheet2!$A$12:$D$15,4)</f>
        <v>0.2</v>
      </c>
      <c r="N30" s="15">
        <f t="shared" si="3"/>
        <v>121988</v>
      </c>
      <c r="O30" s="26">
        <f t="shared" si="4"/>
        <v>63535.416666666664</v>
      </c>
    </row>
    <row r="31" spans="1:15" ht="27.75" customHeight="1">
      <c r="A31" s="21">
        <v>23</v>
      </c>
      <c r="B31" s="20" t="s">
        <v>36</v>
      </c>
      <c r="C31" s="5">
        <v>22424</v>
      </c>
      <c r="D31" s="5">
        <v>39298</v>
      </c>
      <c r="E31" s="6">
        <v>12000</v>
      </c>
      <c r="F31" s="64">
        <f t="shared" si="5"/>
        <v>44339</v>
      </c>
      <c r="G31" s="12">
        <f t="shared" si="0"/>
        <v>57</v>
      </c>
      <c r="H31" s="70">
        <f t="shared" si="6"/>
        <v>13.75</v>
      </c>
      <c r="I31" s="71">
        <f t="shared" si="1"/>
        <v>11.416666666666666</v>
      </c>
      <c r="J31" s="70">
        <f t="shared" si="7"/>
        <v>2.3333333333333335</v>
      </c>
      <c r="K31" s="13">
        <f t="shared" si="2"/>
        <v>13447</v>
      </c>
      <c r="L31" s="14">
        <f>K31*VLOOKUP($H31,Sheet2!$A$4:$D$8,4)</f>
        <v>134470</v>
      </c>
      <c r="M31" s="22">
        <f>VLOOKUP(G31,Sheet2!$A$12:$D$15,4)</f>
        <v>1</v>
      </c>
      <c r="N31" s="15">
        <f t="shared" si="3"/>
        <v>134470</v>
      </c>
      <c r="O31" s="26">
        <f t="shared" si="4"/>
        <v>111650.84848484848</v>
      </c>
    </row>
    <row r="32" spans="1:15" ht="27.75" customHeight="1">
      <c r="A32" s="21">
        <v>24</v>
      </c>
      <c r="B32" s="20" t="s">
        <v>36</v>
      </c>
      <c r="C32" s="5">
        <v>25767</v>
      </c>
      <c r="D32" s="5">
        <v>34731</v>
      </c>
      <c r="E32" s="6">
        <v>15000</v>
      </c>
      <c r="F32" s="64">
        <f t="shared" si="5"/>
        <v>47682</v>
      </c>
      <c r="G32" s="12">
        <f t="shared" si="0"/>
        <v>48</v>
      </c>
      <c r="H32" s="70">
        <f t="shared" si="6"/>
        <v>35.416666666666664</v>
      </c>
      <c r="I32" s="71">
        <f t="shared" si="1"/>
        <v>23.916666666666664</v>
      </c>
      <c r="J32" s="70">
        <f t="shared" si="7"/>
        <v>11.5</v>
      </c>
      <c r="K32" s="13">
        <f t="shared" si="2"/>
        <v>26289</v>
      </c>
      <c r="L32" s="14">
        <f>K32*VLOOKUP($H32,Sheet2!$A$4:$D$8,4)</f>
        <v>262890</v>
      </c>
      <c r="M32" s="22">
        <f>VLOOKUP(G32,Sheet2!$A$12:$D$15,4)</f>
        <v>0.5</v>
      </c>
      <c r="N32" s="15">
        <f t="shared" si="3"/>
        <v>131445</v>
      </c>
      <c r="O32" s="26">
        <f t="shared" si="4"/>
        <v>88764.035294117639</v>
      </c>
    </row>
    <row r="33" spans="1:15" ht="27.75" customHeight="1">
      <c r="A33" s="21">
        <v>25</v>
      </c>
      <c r="B33" s="20" t="s">
        <v>36</v>
      </c>
      <c r="C33" s="5">
        <v>25878</v>
      </c>
      <c r="D33" s="5">
        <v>33786</v>
      </c>
      <c r="E33" s="6">
        <v>17600</v>
      </c>
      <c r="F33" s="64">
        <f t="shared" si="5"/>
        <v>47793</v>
      </c>
      <c r="G33" s="12">
        <f t="shared" si="0"/>
        <v>48</v>
      </c>
      <c r="H33" s="70">
        <f t="shared" si="6"/>
        <v>38.333333333333336</v>
      </c>
      <c r="I33" s="71">
        <f t="shared" si="1"/>
        <v>26.5</v>
      </c>
      <c r="J33" s="70">
        <f t="shared" si="7"/>
        <v>11.833333333333334</v>
      </c>
      <c r="K33" s="13">
        <f t="shared" si="2"/>
        <v>31351</v>
      </c>
      <c r="L33" s="14">
        <f>K33*VLOOKUP($H33,Sheet2!$A$4:$D$8,4)</f>
        <v>313510</v>
      </c>
      <c r="M33" s="22">
        <f>VLOOKUP(G33,Sheet2!$A$12:$D$15,4)</f>
        <v>0.5</v>
      </c>
      <c r="N33" s="15">
        <f t="shared" si="3"/>
        <v>156755</v>
      </c>
      <c r="O33" s="26">
        <f t="shared" si="4"/>
        <v>108365.41304347826</v>
      </c>
    </row>
    <row r="34" spans="1:15" ht="27.75" customHeight="1">
      <c r="A34" s="21">
        <v>26</v>
      </c>
      <c r="B34" s="20" t="s">
        <v>36</v>
      </c>
      <c r="C34" s="5">
        <v>25186</v>
      </c>
      <c r="D34" s="5">
        <v>33786</v>
      </c>
      <c r="E34" s="6">
        <v>16800</v>
      </c>
      <c r="F34" s="64">
        <f t="shared" si="5"/>
        <v>47101</v>
      </c>
      <c r="G34" s="12">
        <f t="shared" si="0"/>
        <v>50</v>
      </c>
      <c r="H34" s="70">
        <f t="shared" si="6"/>
        <v>36.416666666666664</v>
      </c>
      <c r="I34" s="71">
        <f t="shared" si="1"/>
        <v>26.5</v>
      </c>
      <c r="J34" s="70">
        <f t="shared" si="7"/>
        <v>9.9166666666666661</v>
      </c>
      <c r="K34" s="13">
        <f t="shared" si="2"/>
        <v>27254</v>
      </c>
      <c r="L34" s="14">
        <f>K34*VLOOKUP($H34,Sheet2!$A$4:$D$8,4)</f>
        <v>272540</v>
      </c>
      <c r="M34" s="22">
        <f>VLOOKUP(G34,Sheet2!$A$12:$D$15,4)</f>
        <v>0.5</v>
      </c>
      <c r="N34" s="15">
        <f t="shared" si="3"/>
        <v>136270</v>
      </c>
      <c r="O34" s="26">
        <f t="shared" si="4"/>
        <v>99162.151029748289</v>
      </c>
    </row>
    <row r="35" spans="1:15" ht="27.75" customHeight="1">
      <c r="A35" s="21">
        <v>27</v>
      </c>
      <c r="B35" s="20" t="s">
        <v>36</v>
      </c>
      <c r="C35" s="5">
        <v>26170</v>
      </c>
      <c r="D35" s="5">
        <v>33245</v>
      </c>
      <c r="E35" s="6">
        <v>17600</v>
      </c>
      <c r="F35" s="64">
        <f t="shared" si="5"/>
        <v>48085</v>
      </c>
      <c r="G35" s="12">
        <f t="shared" si="0"/>
        <v>47</v>
      </c>
      <c r="H35" s="70">
        <f t="shared" si="6"/>
        <v>40.583333333333336</v>
      </c>
      <c r="I35" s="71">
        <f t="shared" si="1"/>
        <v>28</v>
      </c>
      <c r="J35" s="70">
        <f t="shared" si="7"/>
        <v>12.583333333333334</v>
      </c>
      <c r="K35" s="13">
        <f t="shared" si="2"/>
        <v>32520</v>
      </c>
      <c r="L35" s="14">
        <f>K35*VLOOKUP($H35,Sheet2!$A$4:$D$8,4)</f>
        <v>325200</v>
      </c>
      <c r="M35" s="22">
        <f>VLOOKUP(G35,Sheet2!$A$12:$D$15,4)</f>
        <v>0.5</v>
      </c>
      <c r="N35" s="15">
        <f t="shared" si="3"/>
        <v>162600</v>
      </c>
      <c r="O35" s="26">
        <f t="shared" si="4"/>
        <v>112183.98357289527</v>
      </c>
    </row>
    <row r="36" spans="1:15" ht="27.75" customHeight="1">
      <c r="A36" s="21">
        <v>28</v>
      </c>
      <c r="B36" s="20" t="s">
        <v>36</v>
      </c>
      <c r="C36" s="5">
        <v>26182</v>
      </c>
      <c r="D36" s="5">
        <v>33392</v>
      </c>
      <c r="E36" s="6">
        <v>18500</v>
      </c>
      <c r="F36" s="64">
        <f t="shared" si="5"/>
        <v>48097</v>
      </c>
      <c r="G36" s="12">
        <f t="shared" si="0"/>
        <v>47</v>
      </c>
      <c r="H36" s="70">
        <f t="shared" si="6"/>
        <v>40.25</v>
      </c>
      <c r="I36" s="71">
        <f t="shared" si="1"/>
        <v>27.583333333333336</v>
      </c>
      <c r="J36" s="70">
        <f t="shared" si="7"/>
        <v>12.666666666666666</v>
      </c>
      <c r="K36" s="13">
        <f t="shared" si="2"/>
        <v>34322</v>
      </c>
      <c r="L36" s="14">
        <f>K36*VLOOKUP($H36,Sheet2!$A$4:$D$8,4)</f>
        <v>343220</v>
      </c>
      <c r="M36" s="22">
        <f>VLOOKUP(G36,Sheet2!$A$12:$D$15,4)</f>
        <v>0.5</v>
      </c>
      <c r="N36" s="15">
        <f t="shared" si="3"/>
        <v>171610</v>
      </c>
      <c r="O36" s="26">
        <f t="shared" si="4"/>
        <v>117604.36853002071</v>
      </c>
    </row>
    <row r="37" spans="1:15" ht="27.75" customHeight="1">
      <c r="A37" s="21">
        <v>29</v>
      </c>
      <c r="B37" s="20" t="s">
        <v>36</v>
      </c>
      <c r="C37" s="5">
        <v>25085</v>
      </c>
      <c r="D37" s="5">
        <v>35462</v>
      </c>
      <c r="E37" s="6">
        <v>14000</v>
      </c>
      <c r="F37" s="64">
        <f t="shared" si="5"/>
        <v>47000</v>
      </c>
      <c r="G37" s="12">
        <f t="shared" si="0"/>
        <v>50</v>
      </c>
      <c r="H37" s="70">
        <f t="shared" si="6"/>
        <v>31.583333333333332</v>
      </c>
      <c r="I37" s="71">
        <f t="shared" si="1"/>
        <v>21.916666666666664</v>
      </c>
      <c r="J37" s="70">
        <f t="shared" si="7"/>
        <v>9.6666666666666661</v>
      </c>
      <c r="K37" s="13">
        <f t="shared" si="2"/>
        <v>22437</v>
      </c>
      <c r="L37" s="14">
        <f>K37*VLOOKUP($H37,Sheet2!$A$4:$D$8,4)</f>
        <v>224370</v>
      </c>
      <c r="M37" s="22">
        <f>VLOOKUP(G37,Sheet2!$A$12:$D$15,4)</f>
        <v>0.5</v>
      </c>
      <c r="N37" s="15">
        <f t="shared" si="3"/>
        <v>112185</v>
      </c>
      <c r="O37" s="26">
        <f t="shared" si="4"/>
        <v>77848.693931398404</v>
      </c>
    </row>
    <row r="38" spans="1:15" ht="27.75" customHeight="1">
      <c r="A38" s="21">
        <v>30</v>
      </c>
      <c r="B38" s="20" t="s">
        <v>36</v>
      </c>
      <c r="C38" s="5">
        <v>26205</v>
      </c>
      <c r="D38" s="5">
        <v>36770</v>
      </c>
      <c r="E38" s="6">
        <v>13800</v>
      </c>
      <c r="F38" s="64">
        <f t="shared" si="5"/>
        <v>48120</v>
      </c>
      <c r="G38" s="12">
        <f t="shared" si="0"/>
        <v>47</v>
      </c>
      <c r="H38" s="70">
        <f t="shared" si="6"/>
        <v>31</v>
      </c>
      <c r="I38" s="71">
        <f t="shared" si="1"/>
        <v>18.333333333333336</v>
      </c>
      <c r="J38" s="70">
        <f t="shared" si="7"/>
        <v>12.666666666666666</v>
      </c>
      <c r="K38" s="13">
        <f t="shared" si="2"/>
        <v>25602</v>
      </c>
      <c r="L38" s="14">
        <f>K38*VLOOKUP($H38,Sheet2!$A$4:$D$8,4)</f>
        <v>256020</v>
      </c>
      <c r="M38" s="22">
        <f>VLOOKUP(G38,Sheet2!$A$12:$D$15,4)</f>
        <v>0.5</v>
      </c>
      <c r="N38" s="15">
        <f t="shared" si="3"/>
        <v>128010</v>
      </c>
      <c r="O38" s="26">
        <f t="shared" si="4"/>
        <v>75704.838709677439</v>
      </c>
    </row>
    <row r="39" spans="1:15" ht="27.75" customHeight="1">
      <c r="A39" s="21">
        <v>31</v>
      </c>
      <c r="B39" s="20" t="s">
        <v>36</v>
      </c>
      <c r="C39" s="5">
        <v>30038</v>
      </c>
      <c r="D39" s="5">
        <v>39174</v>
      </c>
      <c r="E39" s="6">
        <v>13000</v>
      </c>
      <c r="F39" s="64">
        <f t="shared" si="5"/>
        <v>51953</v>
      </c>
      <c r="G39" s="12">
        <f t="shared" si="0"/>
        <v>36</v>
      </c>
      <c r="H39" s="70">
        <f t="shared" si="6"/>
        <v>34.916666666666664</v>
      </c>
      <c r="I39" s="71">
        <f t="shared" si="1"/>
        <v>11.749999999999996</v>
      </c>
      <c r="J39" s="70">
        <f t="shared" si="7"/>
        <v>23.166666666666668</v>
      </c>
      <c r="K39" s="13">
        <f t="shared" si="2"/>
        <v>40256</v>
      </c>
      <c r="L39" s="14">
        <f>K39*VLOOKUP($H39,Sheet2!$A$4:$D$8,4)</f>
        <v>402560</v>
      </c>
      <c r="M39" s="22">
        <f>VLOOKUP(G39,Sheet2!$A$12:$D$15,4)</f>
        <v>0.2</v>
      </c>
      <c r="N39" s="15">
        <f t="shared" si="3"/>
        <v>80512</v>
      </c>
      <c r="O39" s="26">
        <f t="shared" si="4"/>
        <v>27093.536992840091</v>
      </c>
    </row>
    <row r="40" spans="1:15" ht="27.75" customHeight="1">
      <c r="A40" s="21">
        <v>32</v>
      </c>
      <c r="B40" s="20" t="s">
        <v>36</v>
      </c>
      <c r="C40" s="5">
        <v>29240</v>
      </c>
      <c r="D40" s="5">
        <v>39342</v>
      </c>
      <c r="E40" s="6">
        <v>12000</v>
      </c>
      <c r="F40" s="64">
        <f t="shared" si="5"/>
        <v>51155</v>
      </c>
      <c r="G40" s="12">
        <f t="shared" si="0"/>
        <v>38</v>
      </c>
      <c r="H40" s="70">
        <f t="shared" si="6"/>
        <v>32.333333333333336</v>
      </c>
      <c r="I40" s="71">
        <f t="shared" si="1"/>
        <v>11.333333333333336</v>
      </c>
      <c r="J40" s="70">
        <f t="shared" si="7"/>
        <v>21</v>
      </c>
      <c r="K40" s="13">
        <f t="shared" si="2"/>
        <v>33432</v>
      </c>
      <c r="L40" s="14">
        <f>K40*VLOOKUP($H40,Sheet2!$A$4:$D$8,4)</f>
        <v>334320</v>
      </c>
      <c r="M40" s="22">
        <f>VLOOKUP(G40,Sheet2!$A$12:$D$15,4)</f>
        <v>0.2</v>
      </c>
      <c r="N40" s="15">
        <f t="shared" si="3"/>
        <v>66864</v>
      </c>
      <c r="O40" s="26">
        <f t="shared" si="4"/>
        <v>23436.865979381444</v>
      </c>
    </row>
    <row r="41" spans="1:15" ht="27.75" customHeight="1">
      <c r="A41" s="21">
        <v>33</v>
      </c>
      <c r="B41" s="20" t="s">
        <v>36</v>
      </c>
      <c r="C41" s="5">
        <v>22210</v>
      </c>
      <c r="D41" s="5">
        <v>35217</v>
      </c>
      <c r="E41" s="6">
        <v>15000</v>
      </c>
      <c r="F41" s="64">
        <f t="shared" si="5"/>
        <v>44125</v>
      </c>
      <c r="G41" s="12">
        <f t="shared" si="0"/>
        <v>58</v>
      </c>
      <c r="H41" s="70">
        <f t="shared" si="6"/>
        <v>24.333333333333332</v>
      </c>
      <c r="I41" s="71">
        <f t="shared" si="1"/>
        <v>22.583333333333332</v>
      </c>
      <c r="J41" s="70">
        <f t="shared" si="7"/>
        <v>1.75</v>
      </c>
      <c r="K41" s="13">
        <f t="shared" si="2"/>
        <v>16337</v>
      </c>
      <c r="L41" s="14">
        <f>K41*VLOOKUP($H41,Sheet2!$A$4:$D$8,4)</f>
        <v>163370</v>
      </c>
      <c r="M41" s="22">
        <f>VLOOKUP(G41,Sheet2!$A$12:$D$15,4)</f>
        <v>1</v>
      </c>
      <c r="N41" s="15">
        <f t="shared" si="3"/>
        <v>163370</v>
      </c>
      <c r="O41" s="26">
        <f t="shared" si="4"/>
        <v>151620.78767123289</v>
      </c>
    </row>
    <row r="42" spans="1:15" ht="27.75" customHeight="1">
      <c r="A42" s="21">
        <v>34</v>
      </c>
      <c r="B42" s="20" t="s">
        <v>36</v>
      </c>
      <c r="C42" s="5">
        <v>23560</v>
      </c>
      <c r="D42" s="5">
        <v>36586</v>
      </c>
      <c r="E42" s="6">
        <v>16500</v>
      </c>
      <c r="F42" s="64">
        <f t="shared" si="5"/>
        <v>45475</v>
      </c>
      <c r="G42" s="12">
        <f t="shared" si="0"/>
        <v>54</v>
      </c>
      <c r="H42" s="70">
        <f t="shared" si="6"/>
        <v>24.333333333333332</v>
      </c>
      <c r="I42" s="71">
        <f t="shared" si="1"/>
        <v>18.833333333333332</v>
      </c>
      <c r="J42" s="70">
        <f t="shared" si="7"/>
        <v>5.5</v>
      </c>
      <c r="K42" s="13">
        <f t="shared" si="2"/>
        <v>21579</v>
      </c>
      <c r="L42" s="14">
        <f>K42*VLOOKUP($H42,Sheet2!$A$4:$D$8,4)</f>
        <v>215790</v>
      </c>
      <c r="M42" s="22">
        <f>VLOOKUP(G42,Sheet2!$A$12:$D$15,4)</f>
        <v>1</v>
      </c>
      <c r="N42" s="15">
        <f t="shared" si="3"/>
        <v>215790</v>
      </c>
      <c r="O42" s="26">
        <f t="shared" si="4"/>
        <v>167015.54794520547</v>
      </c>
    </row>
    <row r="43" spans="1:15" ht="27.75" customHeight="1">
      <c r="A43" s="21">
        <v>35</v>
      </c>
      <c r="B43" s="20" t="s">
        <v>36</v>
      </c>
      <c r="C43" s="5">
        <v>28763</v>
      </c>
      <c r="D43" s="5">
        <v>39142</v>
      </c>
      <c r="E43" s="6">
        <v>13000</v>
      </c>
      <c r="F43" s="64">
        <f t="shared" si="5"/>
        <v>50678</v>
      </c>
      <c r="G43" s="12">
        <f t="shared" si="0"/>
        <v>40</v>
      </c>
      <c r="H43" s="70">
        <f t="shared" si="6"/>
        <v>31.5</v>
      </c>
      <c r="I43" s="71">
        <f t="shared" si="1"/>
        <v>11.833333333333332</v>
      </c>
      <c r="J43" s="70">
        <f t="shared" si="7"/>
        <v>19.666666666666668</v>
      </c>
      <c r="K43" s="13">
        <f t="shared" si="2"/>
        <v>33936</v>
      </c>
      <c r="L43" s="14">
        <f>K43*VLOOKUP($H43,Sheet2!$A$4:$D$8,4)</f>
        <v>339360</v>
      </c>
      <c r="M43" s="22">
        <f>VLOOKUP(G43,Sheet2!$A$12:$D$15,4)</f>
        <v>0.2</v>
      </c>
      <c r="N43" s="15">
        <f t="shared" si="3"/>
        <v>67872</v>
      </c>
      <c r="O43" s="26">
        <f t="shared" si="4"/>
        <v>25496.888888888887</v>
      </c>
    </row>
    <row r="44" spans="1:15" ht="27.75" customHeight="1">
      <c r="A44" s="21">
        <v>36</v>
      </c>
      <c r="B44" s="20" t="s">
        <v>36</v>
      </c>
      <c r="C44" s="5">
        <v>27060</v>
      </c>
      <c r="D44" s="5">
        <v>35509</v>
      </c>
      <c r="E44" s="6">
        <v>15500</v>
      </c>
      <c r="F44" s="64">
        <f t="shared" si="5"/>
        <v>48975</v>
      </c>
      <c r="G44" s="12">
        <f t="shared" si="0"/>
        <v>44</v>
      </c>
      <c r="H44" s="70">
        <f t="shared" si="6"/>
        <v>36.833333333333336</v>
      </c>
      <c r="I44" s="71">
        <f t="shared" si="1"/>
        <v>21.75</v>
      </c>
      <c r="J44" s="70">
        <f t="shared" si="7"/>
        <v>15.083333333333334</v>
      </c>
      <c r="K44" s="13">
        <f t="shared" si="2"/>
        <v>32355</v>
      </c>
      <c r="L44" s="14">
        <f>K44*VLOOKUP($H44,Sheet2!$A$4:$D$8,4)</f>
        <v>323550</v>
      </c>
      <c r="M44" s="22">
        <f>VLOOKUP(G44,Sheet2!$A$12:$D$15,4)</f>
        <v>0.5</v>
      </c>
      <c r="N44" s="15">
        <f t="shared" si="3"/>
        <v>161775</v>
      </c>
      <c r="O44" s="26">
        <f t="shared" si="4"/>
        <v>95527.771493212669</v>
      </c>
    </row>
    <row r="45" spans="1:15" ht="27.75" customHeight="1">
      <c r="A45" s="21">
        <v>37</v>
      </c>
      <c r="B45" s="20" t="s">
        <v>36</v>
      </c>
      <c r="C45" s="5">
        <v>25024</v>
      </c>
      <c r="D45" s="5">
        <v>35521</v>
      </c>
      <c r="E45" s="6">
        <v>24500</v>
      </c>
      <c r="F45" s="64">
        <f t="shared" si="5"/>
        <v>46939</v>
      </c>
      <c r="G45" s="12">
        <f t="shared" si="0"/>
        <v>50</v>
      </c>
      <c r="H45" s="70">
        <f t="shared" si="6"/>
        <v>31.25</v>
      </c>
      <c r="I45" s="71">
        <f t="shared" si="1"/>
        <v>21.75</v>
      </c>
      <c r="J45" s="70">
        <f t="shared" si="7"/>
        <v>9.5</v>
      </c>
      <c r="K45" s="13">
        <f t="shared" si="2"/>
        <v>38946</v>
      </c>
      <c r="L45" s="14">
        <f>K45*VLOOKUP($H45,Sheet2!$A$4:$D$8,4)</f>
        <v>389460</v>
      </c>
      <c r="M45" s="22">
        <f>VLOOKUP(G45,Sheet2!$A$12:$D$15,4)</f>
        <v>0.5</v>
      </c>
      <c r="N45" s="15">
        <f t="shared" si="3"/>
        <v>194730</v>
      </c>
      <c r="O45" s="26">
        <f t="shared" si="4"/>
        <v>135532.07999999999</v>
      </c>
    </row>
    <row r="46" spans="1:15" ht="27.75" customHeight="1">
      <c r="A46" s="21">
        <v>38</v>
      </c>
      <c r="B46" s="20" t="s">
        <v>36</v>
      </c>
      <c r="C46" s="10">
        <v>31644</v>
      </c>
      <c r="D46" s="10">
        <v>39539</v>
      </c>
      <c r="E46" s="11">
        <v>12000</v>
      </c>
      <c r="F46" s="69">
        <f t="shared" si="5"/>
        <v>53559</v>
      </c>
      <c r="G46" s="16">
        <f t="shared" si="0"/>
        <v>32</v>
      </c>
      <c r="H46" s="70">
        <f t="shared" si="6"/>
        <v>38.333333333333336</v>
      </c>
      <c r="I46" s="71">
        <f t="shared" si="1"/>
        <v>10.750000000000004</v>
      </c>
      <c r="J46" s="70">
        <f t="shared" si="7"/>
        <v>27.583333333333332</v>
      </c>
      <c r="K46" s="13">
        <f t="shared" si="2"/>
        <v>46095</v>
      </c>
      <c r="L46" s="17">
        <f>K46*VLOOKUP($H46,Sheet2!$A$4:$D$8,4)</f>
        <v>460950</v>
      </c>
      <c r="M46" s="23">
        <f>VLOOKUP(G46,Sheet2!$A$12:$D$15,4)</f>
        <v>0.2</v>
      </c>
      <c r="N46" s="18">
        <f t="shared" si="3"/>
        <v>92190</v>
      </c>
      <c r="O46" s="18">
        <f t="shared" si="4"/>
        <v>25853.282608695659</v>
      </c>
    </row>
    <row r="47" spans="1:15" s="19" customFormat="1" ht="27.75" customHeight="1">
      <c r="A47" s="57"/>
      <c r="B47" s="57"/>
      <c r="C47" s="57"/>
      <c r="D47" s="57"/>
      <c r="E47" s="65"/>
      <c r="F47" s="65"/>
      <c r="G47" s="57"/>
      <c r="H47" s="57"/>
      <c r="I47" s="57"/>
      <c r="J47" s="57"/>
      <c r="K47" s="57"/>
      <c r="L47" s="56" t="s">
        <v>43</v>
      </c>
      <c r="M47" s="58"/>
      <c r="N47" s="53"/>
      <c r="O47" s="59">
        <f>SUM(O9:O46)</f>
        <v>3410505.2811446297</v>
      </c>
    </row>
    <row r="48" spans="1:15" s="19" customFormat="1" ht="27.75" customHeight="1">
      <c r="A48" s="68" t="s">
        <v>37</v>
      </c>
      <c r="B48" s="54" t="s">
        <v>38</v>
      </c>
      <c r="C48" s="54"/>
      <c r="D48" s="54"/>
      <c r="E48" s="55"/>
      <c r="F48" s="55"/>
      <c r="G48" s="55"/>
      <c r="H48" s="55"/>
      <c r="I48" s="55"/>
      <c r="J48" s="55"/>
      <c r="K48" s="54"/>
      <c r="L48" s="82" t="s">
        <v>42</v>
      </c>
      <c r="M48" s="83"/>
      <c r="N48" s="84"/>
      <c r="O48" s="60">
        <v>2186360.3199999998</v>
      </c>
    </row>
    <row r="49" spans="1:15" s="19" customFormat="1" ht="27.75" customHeight="1">
      <c r="A49" s="55"/>
      <c r="B49" s="54" t="s">
        <v>39</v>
      </c>
      <c r="C49" s="54"/>
      <c r="D49" s="54"/>
      <c r="E49" s="55"/>
      <c r="F49" s="55"/>
      <c r="G49" s="55"/>
      <c r="H49" s="55"/>
      <c r="I49" s="55"/>
      <c r="J49" s="55"/>
      <c r="K49" s="54"/>
      <c r="L49" s="85" t="s">
        <v>44</v>
      </c>
      <c r="M49" s="86"/>
      <c r="N49" s="87"/>
      <c r="O49" s="61">
        <f>+O47-O48</f>
        <v>1224144.9611446299</v>
      </c>
    </row>
    <row r="50" spans="1:15" ht="27.75" customHeight="1">
      <c r="A50" s="62"/>
      <c r="B50" s="63"/>
      <c r="C50" s="63"/>
      <c r="D50" s="63"/>
      <c r="E50" s="62"/>
      <c r="F50" s="62"/>
      <c r="G50" s="62"/>
      <c r="H50" s="62"/>
      <c r="I50" s="62"/>
      <c r="J50" s="62"/>
      <c r="K50" s="63"/>
    </row>
  </sheetData>
  <mergeCells count="18">
    <mergeCell ref="L48:N48"/>
    <mergeCell ref="L49:N49"/>
    <mergeCell ref="G4:G8"/>
    <mergeCell ref="A4:A8"/>
    <mergeCell ref="K4:K8"/>
    <mergeCell ref="L4:L8"/>
    <mergeCell ref="M4:M8"/>
    <mergeCell ref="O4:O8"/>
    <mergeCell ref="I4:I8"/>
    <mergeCell ref="A3:B3"/>
    <mergeCell ref="B4:B8"/>
    <mergeCell ref="C4:C8"/>
    <mergeCell ref="D4:D8"/>
    <mergeCell ref="E4:E8"/>
    <mergeCell ref="F4:F8"/>
    <mergeCell ref="H4:H8"/>
    <mergeCell ref="J4:J8"/>
    <mergeCell ref="N4:N8"/>
  </mergeCells>
  <pageMargins left="0.22" right="0.22" top="0.28000000000000003" bottom="0.28000000000000003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E15"/>
  <sheetViews>
    <sheetView zoomScale="120" zoomScaleNormal="120" workbookViewId="0">
      <selection activeCell="D8" sqref="D8"/>
    </sheetView>
  </sheetViews>
  <sheetFormatPr defaultRowHeight="15"/>
  <cols>
    <col min="3" max="3" width="49.5703125" bestFit="1" customWidth="1"/>
    <col min="4" max="4" width="17.140625" customWidth="1"/>
  </cols>
  <sheetData>
    <row r="1" spans="1:5" ht="23.25">
      <c r="A1" s="27" t="s">
        <v>0</v>
      </c>
      <c r="B1" s="28"/>
      <c r="C1" s="29"/>
      <c r="D1" s="30"/>
      <c r="E1" s="2"/>
    </row>
    <row r="2" spans="1:5" ht="23.25">
      <c r="A2" s="94" t="s">
        <v>1</v>
      </c>
      <c r="B2" s="94"/>
      <c r="C2" s="94"/>
      <c r="D2" s="31" t="s">
        <v>2</v>
      </c>
      <c r="E2" s="2"/>
    </row>
    <row r="3" spans="1:5" ht="23.25">
      <c r="A3" s="95" t="s">
        <v>9</v>
      </c>
      <c r="B3" s="95"/>
      <c r="C3" s="32" t="s">
        <v>10</v>
      </c>
      <c r="D3" s="33" t="s">
        <v>3</v>
      </c>
      <c r="E3" s="2"/>
    </row>
    <row r="4" spans="1:5" ht="23.25">
      <c r="A4" s="34">
        <v>0</v>
      </c>
      <c r="B4" s="34">
        <v>1</v>
      </c>
      <c r="C4" s="35" t="s">
        <v>4</v>
      </c>
      <c r="D4" s="36">
        <v>1</v>
      </c>
      <c r="E4" s="2"/>
    </row>
    <row r="5" spans="1:5" ht="23.25">
      <c r="A5" s="37">
        <f t="shared" ref="A5:A8" si="0">B4+1</f>
        <v>2</v>
      </c>
      <c r="B5" s="37">
        <v>2</v>
      </c>
      <c r="C5" s="35" t="s">
        <v>5</v>
      </c>
      <c r="D5" s="36">
        <v>3</v>
      </c>
      <c r="E5" s="2"/>
    </row>
    <row r="6" spans="1:5" ht="23.25">
      <c r="A6" s="37">
        <f t="shared" si="0"/>
        <v>3</v>
      </c>
      <c r="B6" s="37">
        <v>5</v>
      </c>
      <c r="C6" s="35" t="s">
        <v>6</v>
      </c>
      <c r="D6" s="36">
        <v>6</v>
      </c>
      <c r="E6" s="2"/>
    </row>
    <row r="7" spans="1:5" ht="23.25">
      <c r="A7" s="37">
        <f t="shared" si="0"/>
        <v>6</v>
      </c>
      <c r="B7" s="37">
        <v>9</v>
      </c>
      <c r="C7" s="35" t="s">
        <v>7</v>
      </c>
      <c r="D7" s="36">
        <v>8</v>
      </c>
      <c r="E7" s="2"/>
    </row>
    <row r="8" spans="1:5" ht="23.25">
      <c r="A8" s="38">
        <f t="shared" si="0"/>
        <v>10</v>
      </c>
      <c r="B8" s="38"/>
      <c r="C8" s="39" t="s">
        <v>8</v>
      </c>
      <c r="D8" s="40">
        <v>10</v>
      </c>
      <c r="E8" s="2"/>
    </row>
    <row r="9" spans="1:5" ht="23.25">
      <c r="A9" s="28"/>
      <c r="B9" s="28"/>
      <c r="C9" s="30"/>
      <c r="D9" s="30"/>
      <c r="E9" s="1"/>
    </row>
    <row r="10" spans="1:5" ht="23.25">
      <c r="A10" s="41" t="s">
        <v>17</v>
      </c>
      <c r="B10" s="42"/>
      <c r="C10" s="43"/>
      <c r="D10" s="44"/>
    </row>
    <row r="11" spans="1:5" ht="23.25">
      <c r="A11" s="45" t="s">
        <v>21</v>
      </c>
      <c r="B11" s="46" t="s">
        <v>22</v>
      </c>
      <c r="C11" s="45" t="s">
        <v>10</v>
      </c>
      <c r="D11" s="47" t="s">
        <v>18</v>
      </c>
    </row>
    <row r="12" spans="1:5" ht="23.25">
      <c r="A12" s="35">
        <v>1</v>
      </c>
      <c r="B12" s="48">
        <v>30</v>
      </c>
      <c r="C12" s="35" t="s">
        <v>23</v>
      </c>
      <c r="D12" s="49">
        <v>0</v>
      </c>
    </row>
    <row r="13" spans="1:5" ht="23.25">
      <c r="A13" s="35">
        <v>31</v>
      </c>
      <c r="B13" s="48">
        <v>40</v>
      </c>
      <c r="C13" s="35" t="s">
        <v>20</v>
      </c>
      <c r="D13" s="50">
        <v>0.2</v>
      </c>
    </row>
    <row r="14" spans="1:5" ht="23.25">
      <c r="A14" s="35">
        <v>41</v>
      </c>
      <c r="B14" s="48">
        <v>50</v>
      </c>
      <c r="C14" s="35" t="s">
        <v>19</v>
      </c>
      <c r="D14" s="49">
        <v>0.5</v>
      </c>
    </row>
    <row r="15" spans="1:5" ht="23.25">
      <c r="A15" s="39">
        <v>51</v>
      </c>
      <c r="B15" s="51">
        <v>60</v>
      </c>
      <c r="C15" s="39" t="s">
        <v>40</v>
      </c>
      <c r="D15" s="52">
        <v>1</v>
      </c>
    </row>
  </sheetData>
  <sortState xmlns:xlrd2="http://schemas.microsoft.com/office/spreadsheetml/2017/richdata2" ref="A12:E15">
    <sortCondition ref="A12"/>
  </sortState>
  <mergeCells count="2">
    <mergeCell ref="A2:C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กิจจา</dc:creator>
  <cp:lastModifiedBy>Wandee Kongwongjan</cp:lastModifiedBy>
  <cp:lastPrinted>2016-05-20T11:34:30Z</cp:lastPrinted>
  <dcterms:created xsi:type="dcterms:W3CDTF">2016-05-19T14:15:37Z</dcterms:created>
  <dcterms:modified xsi:type="dcterms:W3CDTF">2019-05-09T09:44:58Z</dcterms:modified>
</cp:coreProperties>
</file>