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45" activeTab="1"/>
  </bookViews>
  <sheets>
    <sheet name="Tabulate" sheetId="3" r:id="rId1"/>
    <sheet name="Formula" sheetId="2" r:id="rId2"/>
    <sheet name="SME" sheetId="1" state="hidden" r:id="rId3"/>
  </sheets>
  <definedNames>
    <definedName name="_xlnm.Print_Area" localSheetId="0">Tabulate!$A$1:$L$61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6" i="2"/>
  <c r="F33" i="2" l="1"/>
  <c r="F34" i="2"/>
  <c r="F35" i="2"/>
  <c r="F36" i="2"/>
  <c r="F37" i="2"/>
  <c r="C34" i="2"/>
  <c r="C35" i="2"/>
  <c r="M35" i="2" s="1"/>
  <c r="C36" i="2"/>
  <c r="C37" i="2"/>
  <c r="D37" i="2" s="1"/>
  <c r="H37" i="2" s="1"/>
  <c r="C33" i="2"/>
  <c r="M33" i="2" s="1"/>
  <c r="M37" i="2"/>
  <c r="M36" i="2"/>
  <c r="D35" i="2"/>
  <c r="H35" i="2" s="1"/>
  <c r="M34" i="2"/>
  <c r="D33" i="2" l="1"/>
  <c r="I37" i="2"/>
  <c r="I35" i="2"/>
  <c r="J35" i="2" s="1"/>
  <c r="K35" i="2" s="1"/>
  <c r="J37" i="2"/>
  <c r="K37" i="2" s="1"/>
  <c r="D36" i="2"/>
  <c r="H36" i="2" s="1"/>
  <c r="D34" i="2"/>
  <c r="H34" i="2" s="1"/>
  <c r="P19" i="2"/>
  <c r="P18" i="2"/>
  <c r="P17" i="2"/>
  <c r="M19" i="2"/>
  <c r="M18" i="2"/>
  <c r="H33" i="2" l="1"/>
  <c r="K33" i="2" s="1"/>
  <c r="I33" i="2"/>
  <c r="J33" i="2" s="1"/>
  <c r="L37" i="2"/>
  <c r="I34" i="2"/>
  <c r="J34" i="2" s="1"/>
  <c r="K34" i="2" s="1"/>
  <c r="L35" i="2"/>
  <c r="I36" i="2"/>
  <c r="J36" i="2" s="1"/>
  <c r="K36" i="2" s="1"/>
  <c r="L33" i="2" l="1"/>
  <c r="N33" i="2" s="1"/>
  <c r="O37" i="2"/>
  <c r="N37" i="2"/>
  <c r="N35" i="2"/>
  <c r="O35" i="2"/>
  <c r="L34" i="2"/>
  <c r="O34" i="2" s="1"/>
  <c r="L36" i="2"/>
  <c r="P37" i="2" l="1"/>
  <c r="O33" i="2"/>
  <c r="N36" i="2"/>
  <c r="O36" i="2"/>
  <c r="P35" i="2"/>
  <c r="N34" i="2"/>
  <c r="P34" i="2" s="1"/>
  <c r="O38" i="2"/>
  <c r="P36" i="2" l="1"/>
  <c r="N38" i="2"/>
  <c r="P33" i="2"/>
  <c r="P38" i="2" l="1"/>
</calcChain>
</file>

<file path=xl/sharedStrings.xml><?xml version="1.0" encoding="utf-8"?>
<sst xmlns="http://schemas.openxmlformats.org/spreadsheetml/2006/main" count="178" uniqueCount="126">
  <si>
    <t>PUC method</t>
  </si>
  <si>
    <t xml:space="preserve">ข้อสมมติในการประมาณการตามหลักคณิตศาสตร์ประกันภัยต่างๆ </t>
  </si>
  <si>
    <t xml:space="preserve">อัตราคิดลด </t>
  </si>
  <si>
    <t xml:space="preserve">อัตราผลตอบแทนที่คาดไว้ของสินทรัพย์โครงการ </t>
  </si>
  <si>
    <t xml:space="preserve">อัตราการเพิ่มของเงินเดือนที่คาดไว้ </t>
  </si>
  <si>
    <t>อัตราการหมุนเวียนของพนักงาน</t>
  </si>
  <si>
    <t>อัตราแนวโน้มต้นทุนการรักษาพยาบาล (สำหรับโครงการผลประโยชน์เกี่ยวกับค่ารักษาพยาบาล)</t>
  </si>
  <si>
    <t>อัตราการเสียชีวิต</t>
  </si>
  <si>
    <t>วิธีการคำนวณอย่างง่าย</t>
  </si>
  <si>
    <t xml:space="preserve">ไม่คำนึงถึงประมาณการของเงินเดือนที่เพิ่มขึ้นในอนาคต </t>
  </si>
  <si>
    <t>ไม่คำนึงถึงบริการที่จะได้รับในอนาคตของพนักงานปัจจุบัน (เช่น สมมติเหมือนให้มีการปิดโครงการสำหรับพนักงานปัจจุบัน เป็นเช่นเดียวกับพนักงานใหม่</t>
  </si>
  <si>
    <t>ไม่คำนึงถึงความเป็นไปได้ที่จะเกิดการเสียชีวิตขณะที่ให้บริการของพนักงาน</t>
  </si>
  <si>
    <t xml:space="preserve">เช่น สมมติให้พนักงานปัจจุบันทุกคนจะได้รับผลประโยชน์หลังออกจากงาน) </t>
  </si>
  <si>
    <t>อย่างไรก็ตามการเสียชีวิตภายหลังการบริการยังคงจำเป็นต้องรวมอยู่ในการพิจารณา</t>
  </si>
  <si>
    <t>ปรับปรุงการวัดมูลค่าจากงวดก่อนด้วยจำนวนพนักงาน และระดับเงินเดือน</t>
  </si>
  <si>
    <t>ประมาณการหนี้สินผลประโยชน์ของพนักงานหลังออกจากงาน</t>
  </si>
  <si>
    <t>ตัวอย่าง</t>
  </si>
  <si>
    <t>3) นาย ก จะเกษียณอายุในอีก 5 ปี ข้างหน้า</t>
  </si>
  <si>
    <t>1) นาย ก เริ่มทำงานกับกิจการตั้งแต่วันที่ 1 มกราคม 2538</t>
  </si>
  <si>
    <t>2) นาย ก ทำงานให้กับกิจการเป็นระยะเวลา 15 ปี (จนถึงสิ้นรอบปี 2553)</t>
  </si>
  <si>
    <t>4) กิจการกำหนดให้ลูกจ้างเกษียณอายุเมื่ออายุ 60 ปี</t>
  </si>
  <si>
    <t>5) กิจการกำหนดให้ลูกจ้างเกษียณอายุเมื่ออายุ 60 ปี ถือเป็นการเลิกจ้างอย่างหนึ่ง</t>
  </si>
  <si>
    <t>6) กิจการต้องจ่ายเงินเป็นผลประโยชน์ของพนักงานหลังออกจากงานให้นาย ก ตามอัตราที่กำหนดในพระราชบัญญัติคุ้มครองแรงงาน 10 เดือน</t>
  </si>
  <si>
    <t>7) หนี้สินผลประโยชน์ของพนักงานหลังออกจากงานคำนวณขึ้นจากเงินเดือนปัจจุบัน 10 เดือน และอัตราการหมุนเวียนของพนักงาน</t>
  </si>
  <si>
    <t>ดังนี้</t>
  </si>
  <si>
    <t>รอบระยะเวลา</t>
  </si>
  <si>
    <t>บัญชี</t>
  </si>
  <si>
    <t>เงินเดือนปัจจุบัน</t>
  </si>
  <si>
    <t>(หน่วย : บาท)</t>
  </si>
  <si>
    <t>อัตราการหมุนเวียน</t>
  </si>
  <si>
    <t>ของพนักงาน</t>
  </si>
  <si>
    <t>หนี้สินผลประโยชน์ของพนักงานหลัง</t>
  </si>
  <si>
    <t>ออกจากงาน (หน่วย : บาท)</t>
  </si>
  <si>
    <t>x</t>
  </si>
  <si>
    <t>14/20</t>
  </si>
  <si>
    <t>=</t>
  </si>
  <si>
    <t>15/20</t>
  </si>
  <si>
    <t>16/20</t>
  </si>
  <si>
    <t>17/20</t>
  </si>
  <si>
    <t>ต้นทุนบริการ</t>
  </si>
  <si>
    <t xml:space="preserve"> (หน่วย : บาท)</t>
  </si>
  <si>
    <t>ตามกฎหมาย</t>
  </si>
  <si>
    <t>เงินเกษียณ</t>
  </si>
  <si>
    <t>ความน่าจะเป็นที่จะอยู่จนเกษียณ 60</t>
  </si>
  <si>
    <t>จำนวนปีที่ทำงาน</t>
  </si>
  <si>
    <t>(เดือน)</t>
  </si>
  <si>
    <t>ช่วงอายุจาก</t>
  </si>
  <si>
    <t>ถึง</t>
  </si>
  <si>
    <t>โอกาส</t>
  </si>
  <si>
    <t>มากกว่า 1 ปี ไม่ถึง 3 ปี</t>
  </si>
  <si>
    <t>มากกว่า 3 ปี ไม่ถึง 6 ปี</t>
  </si>
  <si>
    <t>มากกว่า 6 ปี ไม่ถึง 10 ปี</t>
  </si>
  <si>
    <t>มากกว่า 10 ปี</t>
  </si>
  <si>
    <t>รหัสพนักงาน</t>
  </si>
  <si>
    <t>วันเข้าทำงาน</t>
  </si>
  <si>
    <t>จำนวนปีที่ทำงานมา ณ วันสิ้นปี</t>
  </si>
  <si>
    <t>วันเกิด</t>
  </si>
  <si>
    <t>อายุ ณ วันสิ้นปี</t>
  </si>
  <si>
    <t>เงินเดือน ณ วันสิ้นปี</t>
  </si>
  <si>
    <t>เงินเดือนเมื่อเกษียณ</t>
  </si>
  <si>
    <t>จำนวนปีที่ทำงานเมื่อเกษียณ</t>
  </si>
  <si>
    <t>จำนวนเดือนที่ได้เมื่ออายุ 60</t>
  </si>
  <si>
    <t>เงินได้เมื่อเกษียณ</t>
  </si>
  <si>
    <t>คิดลดเป็นมูลค่าปัจจุบัน</t>
  </si>
  <si>
    <t>โอกาสที่อยู่จนลาออก</t>
  </si>
  <si>
    <t>หนี้สินทั้งหมดที่ต้องอยู่ในงบเเสดงฐานะการเงิน</t>
  </si>
  <si>
    <t>หนี้สินต่อปีที่เข้า PL</t>
  </si>
  <si>
    <t>25002</t>
  </si>
  <si>
    <t>32002</t>
  </si>
  <si>
    <t>120 วันแต่น้อยกว่า 1 ปี</t>
  </si>
  <si>
    <t>32003</t>
  </si>
  <si>
    <t>33002</t>
  </si>
  <si>
    <t>33003</t>
  </si>
  <si>
    <t>วันสิ้นรอบระยะเวลารายงาน</t>
  </si>
  <si>
    <t>% ต่อปี</t>
  </si>
  <si>
    <t xml:space="preserve"> อัตราคิดลด</t>
  </si>
  <si>
    <t>8) อัตราคิดลดโดยอ้างอิงผลตอบแทนของพันธบัตรรัฐบาล(ตราสารหนี้ที่ปราศจากความเสี่ยง) อายุ 14 ปี เท่ากับ 3%</t>
  </si>
  <si>
    <t>จำนวนปีที่จะเกษียณ (มีอายุ 60)</t>
  </si>
  <si>
    <t>หนี้สินยกมาที่อยู่ในงบเเสดงฐานะการเงิน</t>
  </si>
  <si>
    <t>การคำนวณหนี้สินผลประโยชน์ของพนักงานหลังออกจากงานมีดังนี้</t>
  </si>
  <si>
    <t>จำนวนปีที่ต้องทำงานจนเกษียณ (มีอายุ 60)</t>
  </si>
  <si>
    <t>ประมาณการหนี้สินผลประโยชน์ของพนักงานหลังออกจากงาน ณ วันที่ 31 ธันวาคม 2560</t>
  </si>
  <si>
    <t>1) บริษัทมีพนักงาน 5 คนโดยมีรายละเอียด และอายุงานดังนี้ (วันสิ้นปีคือ 31 ธันวาคม 2560)</t>
  </si>
  <si>
    <t>A</t>
  </si>
  <si>
    <t>B</t>
  </si>
  <si>
    <t>C</t>
  </si>
  <si>
    <t>(2)</t>
  </si>
  <si>
    <t>(5)</t>
  </si>
  <si>
    <t>(4)</t>
  </si>
  <si>
    <t>(3)</t>
  </si>
  <si>
    <t>3) บริษัทใช้อัตราคิดลดโดยอ้างอิงผลตอบแทนของพันธบัตรรัฐบาล(ตราสารหนี้ที่ปราศจากความเสี่ยง) อายุ 14 ปี เท่ากับ 3%</t>
  </si>
  <si>
    <t>หนี้สินทั้งหมดที่ ณ วันที่ในงบเเสดงฐานะการเงิน</t>
  </si>
  <si>
    <t>จำนวนเดือนที่ได้รับชดเชยเมื่ออายุ 60</t>
  </si>
  <si>
    <t>4) อัตราการหมุนเวียนของพนักงาน (โอกาสที่จะอยู่จนครบอายุเกษียณ) เมื่อเทียบกับอายุปัจจุบัน</t>
  </si>
  <si>
    <t>(5-5')</t>
  </si>
  <si>
    <t>(5')</t>
  </si>
  <si>
    <t>D</t>
  </si>
  <si>
    <t>E=60-D</t>
  </si>
  <si>
    <t>F</t>
  </si>
  <si>
    <t>G</t>
  </si>
  <si>
    <t>H=E+G</t>
  </si>
  <si>
    <t>(1A)</t>
  </si>
  <si>
    <t>(1B)</t>
  </si>
  <si>
    <t>(1D)</t>
  </si>
  <si>
    <t>(1G)</t>
  </si>
  <si>
    <t>(1H)</t>
  </si>
  <si>
    <t>(1) - ข้อมูลของพนักงานที่ใช้ในการคำนวณได้แก่ เงินเดือน ณ วันสิ้นปี (กรณีไม่ใส่สมมติฐานของการขึ้นเงินเดือน) อายุ อายุงาน ณ ปัจจุบัน และ อายุงานเมื่อเกษียณ</t>
  </si>
  <si>
    <t>(2) - จำนวนเดือนที่จะได้รับชดเชยตามกฎหมายแรงงานเมื่อถึงวันที่เกษียณอายุพนักงาน (พิจารณาจากจำนวนปีที่ทำงานเมื่อเกษียณ (1H))</t>
  </si>
  <si>
    <t xml:space="preserve">(3) - จำนวนเงินที่จะได้รับเมื่อเกษียณอายุคิดลดเป็นมูลค่าปัจจุบัน ณ วันที่ในงบแสดงฐานะการเงิน </t>
  </si>
  <si>
    <t>เช่น</t>
  </si>
  <si>
    <t>(4) - โอกาสที่อยู่จนลาออกของแต่ละช่วงอายุตามข้อ 4</t>
  </si>
  <si>
    <t>(5) - หนี้สินผลประโยชน์พนักงานหลังออกจากงาน ณ ปีปัจจุบัน เท่ากับ มูลค่าปัจจุบันของเงินชดเชยที่คาดว่าจะต้องจ่ายตามความน่าจะเป็นที่จะอยู่ถึงและรับรู้ตามสัดส่วนการให้บริการ</t>
  </si>
  <si>
    <t>(สัดส่วนการให้บริการคือ อายุงานที่ทำงานมาจนถึงวันสิ้นปีปัจจุบัน (1G) หารด้วยอายุงานทั้งหมดเมื่ออยู่จนเกษียณ (1H))</t>
  </si>
  <si>
    <t>(5') - หนี้สินผลประโยชน์พนักงานหลังออกจากงาน ณ ปีก่อนหน้าซึ่งคำนวณด้วยวิธีเดียวกัน (ตัวเลขสมมติ)</t>
  </si>
  <si>
    <t>(5-5') - ส่วนของหนี้สินผลประโยชน์พนักงานที่รับรู้ในกำไรหรือขาดทุนสำหรับปีปัจจุบัน โดยคำนวณจากผลต่างของหนี้สินผลประโยชน์พนักงานหลังออกจากงานของทั้ง 2 ปี</t>
  </si>
  <si>
    <t>คิดลดเป็นมูลค่าปัจจุบันที่อัตราคิดลด 3%</t>
  </si>
  <si>
    <t>คำอธิบายประกอบการคำนวณ</t>
  </si>
  <si>
    <t>โอกาสที่อยู่จนเกษียณ</t>
  </si>
  <si>
    <t>พนักงานรหัส 25002 จะได้รับเงินชดเชยเมื่อเกษียณจำนวนเงิน 20,000 x 10 เดือน = 200,000 ในอีก 9 ปีข้างหน้าที่จะมีอายุครบ 60 ปี</t>
  </si>
  <si>
    <t>ดังนั้น มูลค่าปัจจุบันของเงิน 200,000 บาทในอีก 9 ปีข้างหน้าเท่ากับ 200,000/(1+3%)^9 = 153,283</t>
  </si>
  <si>
    <t>จำนวนเงินที่คาดว่าจะต้องจ่ายของ พนักงานรหัส 25002 คิดตามสัดส่วนของการให้บริการ เท่ากับ 153,283 x 90% x (35/44) = 109,737</t>
  </si>
  <si>
    <t>อัตราขึ้นเงินเดือน*</t>
  </si>
  <si>
    <t xml:space="preserve">(กรณีที่กิจการเคยคำนวณผลประโยชน์พนักงานตามสูตรการคำนวณที่ยอมรับได้ภายในกิจการ อาจทดลองคำนวณเพียงส่วนหนึ่งของจำนวนพนักงาน </t>
  </si>
  <si>
    <t>หากผลลัพธ์ตัวเลขที่คำนวณได้ไม่แตกต่างอย่างมีสาระสำคัญจากผลลัพธ์ของสูตรการคำนวณเดิม ก็อาจคำนวณตามสูตรการคำนวณแบบเดิมต่อไปได้)</t>
  </si>
  <si>
    <t>* - อาจมีการใส่อัตราการเพิ่มเงินเดือนพนักงานบางคนหากได้พิจารณาแล้วเห็นว่าพนักงานรายนั้นมีโอกาสค่อนข้างแน่ที่จะได้รับเงินชดเชยตามอัตราเงินเดือนที่เพิ่มขึ้นเมื่อเกษียณอายุ</t>
  </si>
  <si>
    <t>2) กิจการกำหนดให้ลูกจ้างเกษียณอายุเมื่ออายุ 60 ปี ถือเป็นการเลิกจ้างอย่างหนึ่ง โดยกิจการต้องจ่ายเงินเป็นผลประโยชน์ของพนักงานหลังออกจากงานให้พนักงานตามอัตราที่กำหนดในพระราชบัญญัติคุ้มครองแร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</si>
</sst>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m/d/yy;@"/>
    <numFmt numFmtId="166" formatCode="_(* #,##0_);_(* \(#,##0\);_(* &quot;-&quot;??_);_(@_)"/>
    <numFmt numFmtId="167" formatCode="_-* #,##0_-;\-* #,##0_-;_-* &quot;-&quot;??_-;_-@_-"/>
    <numFmt numFmtId="168" formatCode="#,##0.00;[Red]#,##0.00"/>
    <numFmt numFmtId="169" formatCode="[$-107041E]d\ mmmm\ yyyy;@"/>
    <numFmt numFmtId="170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EucrosiaUPC"/>
      <family val="1"/>
    </font>
    <font>
      <b/>
      <sz val="16"/>
      <color theme="1"/>
      <name val="EucrosiaUPC"/>
      <family val="1"/>
    </font>
    <font>
      <b/>
      <sz val="16"/>
      <name val="EucrosiaUPC"/>
      <family val="1"/>
    </font>
    <font>
      <b/>
      <sz val="16"/>
      <color indexed="9"/>
      <name val="EucrosiaUPC"/>
      <family val="1"/>
    </font>
    <font>
      <sz val="16"/>
      <name val="EucrosiaUPC"/>
      <family val="1"/>
    </font>
    <font>
      <sz val="16"/>
      <color indexed="8"/>
      <name val="EucrosiaUPC"/>
      <family val="1"/>
    </font>
    <font>
      <b/>
      <sz val="14"/>
      <color theme="1"/>
      <name val="EucrosiaUPC"/>
      <family val="1"/>
    </font>
    <font>
      <sz val="14"/>
      <color theme="1"/>
      <name val="EucrosiaUPC"/>
      <family val="1"/>
    </font>
    <font>
      <sz val="14"/>
      <color rgb="FFC00000"/>
      <name val="EucrosiaUPC"/>
      <family val="1"/>
    </font>
    <font>
      <b/>
      <sz val="14"/>
      <color indexed="9"/>
      <name val="EucrosiaUPC"/>
      <family val="1"/>
    </font>
    <font>
      <b/>
      <sz val="14"/>
      <color theme="0"/>
      <name val="EucrosiaUPC"/>
      <family val="1"/>
    </font>
    <font>
      <b/>
      <sz val="14"/>
      <name val="EucrosiaUPC"/>
      <family val="1"/>
    </font>
    <font>
      <sz val="14"/>
      <name val="EucrosiaUPC"/>
      <family val="1"/>
    </font>
    <font>
      <sz val="14"/>
      <color indexed="8"/>
      <name val="EucrosiaUPC"/>
      <family val="1"/>
    </font>
    <font>
      <i/>
      <sz val="16"/>
      <color rgb="FFFF0000"/>
      <name val="EucrosiaUPC"/>
      <family val="1"/>
    </font>
    <font>
      <sz val="14"/>
      <color rgb="FFFF0000"/>
      <name val="EucrosiaUPC"/>
      <family val="1"/>
    </font>
    <font>
      <sz val="16"/>
      <color theme="0" tint="-4.9989318521683403E-2"/>
      <name val="EucrosiaUPC"/>
      <family val="1"/>
    </font>
    <font>
      <b/>
      <sz val="16"/>
      <color theme="0" tint="-4.9989318521683403E-2"/>
      <name val="EucrosiaUPC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6" borderId="0" xfId="0" applyFont="1" applyFill="1" applyBorder="1" applyAlignment="1">
      <alignment horizontal="center" wrapText="1"/>
    </xf>
    <xf numFmtId="165" fontId="4" fillId="6" borderId="0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166" fontId="2" fillId="5" borderId="0" xfId="1" applyNumberFormat="1" applyFont="1" applyFill="1" applyBorder="1"/>
    <xf numFmtId="169" fontId="2" fillId="5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6" borderId="0" xfId="0" quotePrefix="1" applyFont="1" applyFill="1" applyBorder="1" applyAlignment="1">
      <alignment horizontal="center" wrapText="1"/>
    </xf>
    <xf numFmtId="0" fontId="6" fillId="10" borderId="0" xfId="0" quotePrefix="1" applyFont="1" applyFill="1" applyBorder="1" applyAlignment="1">
      <alignment horizontal="center"/>
    </xf>
    <xf numFmtId="170" fontId="6" fillId="8" borderId="0" xfId="0" applyNumberFormat="1" applyFont="1" applyFill="1" applyBorder="1"/>
    <xf numFmtId="166" fontId="2" fillId="7" borderId="0" xfId="1" applyNumberFormat="1" applyFont="1" applyFill="1" applyBorder="1"/>
    <xf numFmtId="166" fontId="2" fillId="7" borderId="0" xfId="0" applyNumberFormat="1" applyFont="1" applyFill="1" applyBorder="1"/>
    <xf numFmtId="164" fontId="2" fillId="0" borderId="0" xfId="0" applyNumberFormat="1" applyFont="1"/>
    <xf numFmtId="0" fontId="3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horizontal="right"/>
    </xf>
    <xf numFmtId="1" fontId="2" fillId="5" borderId="0" xfId="1" applyNumberFormat="1" applyFont="1" applyFill="1" applyBorder="1"/>
    <xf numFmtId="9" fontId="7" fillId="9" borderId="0" xfId="2" quotePrefix="1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2" xfId="0" applyFont="1" applyBorder="1"/>
    <xf numFmtId="0" fontId="9" fillId="0" borderId="5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3" xfId="0" applyFont="1" applyBorder="1"/>
    <xf numFmtId="0" fontId="9" fillId="0" borderId="1" xfId="0" applyFont="1" applyBorder="1"/>
    <xf numFmtId="3" fontId="9" fillId="0" borderId="1" xfId="0" applyNumberFormat="1" applyFont="1" applyBorder="1"/>
    <xf numFmtId="9" fontId="9" fillId="0" borderId="1" xfId="0" applyNumberFormat="1" applyFont="1" applyBorder="1"/>
    <xf numFmtId="0" fontId="9" fillId="0" borderId="9" xfId="0" applyFont="1" applyBorder="1" applyAlignment="1">
      <alignment horizontal="center"/>
    </xf>
    <xf numFmtId="9" fontId="9" fillId="0" borderId="5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3" fontId="9" fillId="0" borderId="2" xfId="0" applyNumberFormat="1" applyFont="1" applyBorder="1"/>
    <xf numFmtId="0" fontId="9" fillId="0" borderId="11" xfId="0" applyFont="1" applyBorder="1" applyAlignment="1">
      <alignment horizontal="center"/>
    </xf>
    <xf numFmtId="9" fontId="9" fillId="0" borderId="12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10" xfId="0" applyFont="1" applyBorder="1" applyAlignment="1">
      <alignment horizontal="center"/>
    </xf>
    <xf numFmtId="9" fontId="9" fillId="0" borderId="7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3" fontId="9" fillId="0" borderId="4" xfId="0" applyNumberFormat="1" applyFont="1" applyBorder="1"/>
    <xf numFmtId="0" fontId="11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9" fillId="0" borderId="0" xfId="0" applyFont="1" applyBorder="1"/>
    <xf numFmtId="0" fontId="11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/>
    <xf numFmtId="9" fontId="9" fillId="0" borderId="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69" fontId="9" fillId="9" borderId="0" xfId="0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left"/>
    </xf>
    <xf numFmtId="0" fontId="8" fillId="9" borderId="0" xfId="0" applyFont="1" applyFill="1" applyBorder="1"/>
    <xf numFmtId="0" fontId="9" fillId="0" borderId="0" xfId="0" applyFont="1" applyBorder="1" applyAlignment="1">
      <alignment horizontal="left"/>
    </xf>
    <xf numFmtId="0" fontId="13" fillId="10" borderId="1" xfId="0" applyFont="1" applyFill="1" applyBorder="1" applyAlignment="1">
      <alignment horizontal="center" wrapText="1"/>
    </xf>
    <xf numFmtId="165" fontId="13" fillId="10" borderId="1" xfId="0" applyNumberFormat="1" applyFont="1" applyFill="1" applyBorder="1" applyAlignment="1">
      <alignment horizontal="center" wrapText="1"/>
    </xf>
    <xf numFmtId="0" fontId="13" fillId="1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9" borderId="1" xfId="1" applyNumberFormat="1" applyFont="1" applyFill="1" applyBorder="1"/>
    <xf numFmtId="167" fontId="14" fillId="0" borderId="1" xfId="1" quotePrefix="1" applyNumberFormat="1" applyFont="1" applyFill="1" applyBorder="1"/>
    <xf numFmtId="0" fontId="14" fillId="0" borderId="1" xfId="0" quotePrefix="1" applyFont="1" applyFill="1" applyBorder="1" applyAlignment="1">
      <alignment horizontal="center"/>
    </xf>
    <xf numFmtId="166" fontId="9" fillId="0" borderId="1" xfId="1" applyNumberFormat="1" applyFont="1" applyBorder="1"/>
    <xf numFmtId="168" fontId="14" fillId="0" borderId="1" xfId="0" applyNumberFormat="1" applyFont="1" applyFill="1" applyBorder="1"/>
    <xf numFmtId="9" fontId="15" fillId="0" borderId="1" xfId="2" quotePrefix="1" applyNumberFormat="1" applyFont="1" applyFill="1" applyBorder="1"/>
    <xf numFmtId="166" fontId="9" fillId="7" borderId="1" xfId="1" applyNumberFormat="1" applyFont="1" applyFill="1" applyBorder="1"/>
    <xf numFmtId="166" fontId="9" fillId="7" borderId="1" xfId="0" applyNumberFormat="1" applyFont="1" applyFill="1" applyBorder="1"/>
    <xf numFmtId="164" fontId="9" fillId="0" borderId="0" xfId="0" applyNumberFormat="1" applyFont="1"/>
    <xf numFmtId="166" fontId="8" fillId="0" borderId="1" xfId="0" applyNumberFormat="1" applyFont="1" applyBorder="1"/>
    <xf numFmtId="0" fontId="16" fillId="0" borderId="0" xfId="0" applyFont="1"/>
    <xf numFmtId="0" fontId="17" fillId="0" borderId="0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4" xfId="0" applyFont="1" applyFill="1" applyBorder="1"/>
    <xf numFmtId="9" fontId="2" fillId="9" borderId="3" xfId="0" applyNumberFormat="1" applyFont="1" applyFill="1" applyBorder="1" applyAlignment="1">
      <alignment horizontal="center"/>
    </xf>
    <xf numFmtId="9" fontId="2" fillId="9" borderId="4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/>
  </sheetViews>
  <sheetFormatPr defaultColWidth="9.140625" defaultRowHeight="22.5" x14ac:dyDescent="0.45"/>
  <cols>
    <col min="1" max="1" width="9.140625" style="1"/>
    <col min="2" max="2" width="21" style="1" customWidth="1"/>
    <col min="3" max="3" width="19" style="1" bestFit="1" customWidth="1"/>
    <col min="4" max="4" width="9.28515625" style="1" bestFit="1" customWidth="1"/>
    <col min="5" max="5" width="14.85546875" style="1" bestFit="1" customWidth="1"/>
    <col min="6" max="6" width="17.7109375" style="1" bestFit="1" customWidth="1"/>
    <col min="7" max="7" width="11.5703125" style="1" customWidth="1"/>
    <col min="8" max="8" width="9.28515625" style="1" bestFit="1" customWidth="1"/>
    <col min="9" max="9" width="13" style="1" customWidth="1"/>
    <col min="10" max="10" width="13.140625" style="1" customWidth="1"/>
    <col min="11" max="11" width="10.42578125" style="1" bestFit="1" customWidth="1"/>
    <col min="12" max="16384" width="9.140625" style="1"/>
  </cols>
  <sheetData>
    <row r="1" spans="1:8" x14ac:dyDescent="0.45">
      <c r="A1" s="3" t="s">
        <v>81</v>
      </c>
    </row>
    <row r="2" spans="1:8" x14ac:dyDescent="0.45">
      <c r="A2" s="3" t="s">
        <v>16</v>
      </c>
    </row>
    <row r="3" spans="1:8" x14ac:dyDescent="0.45">
      <c r="A3" s="1" t="s">
        <v>82</v>
      </c>
    </row>
    <row r="4" spans="1:8" ht="10.5" customHeight="1" x14ac:dyDescent="0.45"/>
    <row r="5" spans="1:8" ht="112.5" x14ac:dyDescent="0.45">
      <c r="A5" s="4" t="s">
        <v>53</v>
      </c>
      <c r="B5" s="4" t="s">
        <v>58</v>
      </c>
      <c r="C5" s="4" t="s">
        <v>56</v>
      </c>
      <c r="D5" s="4" t="s">
        <v>57</v>
      </c>
      <c r="E5" s="4" t="s">
        <v>80</v>
      </c>
      <c r="F5" s="5" t="s">
        <v>54</v>
      </c>
      <c r="G5" s="4" t="s">
        <v>55</v>
      </c>
      <c r="H5" s="4" t="s">
        <v>60</v>
      </c>
    </row>
    <row r="6" spans="1:8" x14ac:dyDescent="0.45">
      <c r="A6" s="4" t="s">
        <v>83</v>
      </c>
      <c r="B6" s="4" t="s">
        <v>84</v>
      </c>
      <c r="C6" s="4" t="s">
        <v>85</v>
      </c>
      <c r="D6" s="4" t="s">
        <v>96</v>
      </c>
      <c r="E6" s="4" t="s">
        <v>97</v>
      </c>
      <c r="F6" s="5" t="s">
        <v>98</v>
      </c>
      <c r="G6" s="4" t="s">
        <v>99</v>
      </c>
      <c r="H6" s="4" t="s">
        <v>100</v>
      </c>
    </row>
    <row r="7" spans="1:8" x14ac:dyDescent="0.45">
      <c r="A7" s="6" t="s">
        <v>67</v>
      </c>
      <c r="B7" s="7">
        <v>20000</v>
      </c>
      <c r="C7" s="8">
        <v>24180</v>
      </c>
      <c r="D7" s="7">
        <v>51</v>
      </c>
      <c r="E7" s="7">
        <v>9</v>
      </c>
      <c r="F7" s="8">
        <v>29955</v>
      </c>
      <c r="G7" s="7">
        <v>35</v>
      </c>
      <c r="H7" s="7">
        <v>44</v>
      </c>
    </row>
    <row r="8" spans="1:8" x14ac:dyDescent="0.45">
      <c r="A8" s="6" t="s">
        <v>68</v>
      </c>
      <c r="B8" s="7">
        <v>30000</v>
      </c>
      <c r="C8" s="8">
        <v>31400</v>
      </c>
      <c r="D8" s="7">
        <v>32</v>
      </c>
      <c r="E8" s="7">
        <v>28</v>
      </c>
      <c r="F8" s="8">
        <v>40194</v>
      </c>
      <c r="G8" s="7">
        <v>7</v>
      </c>
      <c r="H8" s="7">
        <v>35</v>
      </c>
    </row>
    <row r="9" spans="1:8" x14ac:dyDescent="0.45">
      <c r="A9" s="6" t="s">
        <v>70</v>
      </c>
      <c r="B9" s="7">
        <v>40000</v>
      </c>
      <c r="C9" s="8">
        <v>22772</v>
      </c>
      <c r="D9" s="7">
        <v>55</v>
      </c>
      <c r="E9" s="7">
        <v>5</v>
      </c>
      <c r="F9" s="8">
        <v>42186</v>
      </c>
      <c r="G9" s="7">
        <v>2</v>
      </c>
      <c r="H9" s="7">
        <v>7</v>
      </c>
    </row>
    <row r="10" spans="1:8" x14ac:dyDescent="0.45">
      <c r="A10" s="6" t="s">
        <v>71</v>
      </c>
      <c r="B10" s="7">
        <v>50000</v>
      </c>
      <c r="C10" s="8">
        <v>21749</v>
      </c>
      <c r="D10" s="7">
        <v>58</v>
      </c>
      <c r="E10" s="7">
        <v>2</v>
      </c>
      <c r="F10" s="8">
        <v>40360</v>
      </c>
      <c r="G10" s="7">
        <v>7</v>
      </c>
      <c r="H10" s="7">
        <v>9</v>
      </c>
    </row>
    <row r="11" spans="1:8" x14ac:dyDescent="0.45">
      <c r="A11" s="6" t="s">
        <v>72</v>
      </c>
      <c r="B11" s="7">
        <v>60000</v>
      </c>
      <c r="C11" s="8">
        <v>32874</v>
      </c>
      <c r="D11" s="7">
        <v>27</v>
      </c>
      <c r="E11" s="7">
        <v>33</v>
      </c>
      <c r="F11" s="8">
        <v>42341</v>
      </c>
      <c r="G11" s="7">
        <v>2</v>
      </c>
      <c r="H11" s="7">
        <v>35</v>
      </c>
    </row>
    <row r="13" spans="1:8" x14ac:dyDescent="0.45">
      <c r="A13" s="1" t="s">
        <v>125</v>
      </c>
    </row>
    <row r="14" spans="1:8" x14ac:dyDescent="0.45">
      <c r="A14" s="1" t="s">
        <v>24</v>
      </c>
    </row>
    <row r="15" spans="1:8" x14ac:dyDescent="0.45">
      <c r="B15" s="9"/>
      <c r="C15" s="10" t="s">
        <v>42</v>
      </c>
    </row>
    <row r="16" spans="1:8" x14ac:dyDescent="0.45">
      <c r="B16" s="10" t="s">
        <v>44</v>
      </c>
      <c r="C16" s="10" t="s">
        <v>45</v>
      </c>
    </row>
    <row r="17" spans="1:4" x14ac:dyDescent="0.45">
      <c r="B17" s="11" t="s">
        <v>69</v>
      </c>
      <c r="C17" s="12">
        <v>1</v>
      </c>
    </row>
    <row r="18" spans="1:4" x14ac:dyDescent="0.45">
      <c r="B18" s="11" t="s">
        <v>49</v>
      </c>
      <c r="C18" s="12">
        <v>3</v>
      </c>
    </row>
    <row r="19" spans="1:4" x14ac:dyDescent="0.45">
      <c r="B19" s="11" t="s">
        <v>50</v>
      </c>
      <c r="C19" s="12">
        <v>6</v>
      </c>
    </row>
    <row r="20" spans="1:4" x14ac:dyDescent="0.45">
      <c r="B20" s="11" t="s">
        <v>51</v>
      </c>
      <c r="C20" s="12">
        <v>8</v>
      </c>
    </row>
    <row r="21" spans="1:4" x14ac:dyDescent="0.45">
      <c r="B21" s="11" t="s">
        <v>52</v>
      </c>
      <c r="C21" s="12">
        <v>10</v>
      </c>
    </row>
    <row r="22" spans="1:4" x14ac:dyDescent="0.45">
      <c r="B22" s="13"/>
      <c r="C22" s="14"/>
    </row>
    <row r="23" spans="1:4" x14ac:dyDescent="0.45">
      <c r="A23" s="1" t="s">
        <v>90</v>
      </c>
    </row>
    <row r="24" spans="1:4" x14ac:dyDescent="0.45">
      <c r="A24" s="1" t="s">
        <v>93</v>
      </c>
    </row>
    <row r="26" spans="1:4" x14ac:dyDescent="0.45">
      <c r="B26" s="95" t="s">
        <v>43</v>
      </c>
      <c r="C26" s="95"/>
      <c r="D26" s="95"/>
    </row>
    <row r="27" spans="1:4" x14ac:dyDescent="0.45">
      <c r="B27" s="89" t="s">
        <v>46</v>
      </c>
      <c r="C27" s="89" t="s">
        <v>47</v>
      </c>
      <c r="D27" s="90" t="s">
        <v>48</v>
      </c>
    </row>
    <row r="28" spans="1:4" x14ac:dyDescent="0.45">
      <c r="B28" s="91">
        <v>55</v>
      </c>
      <c r="C28" s="91">
        <v>60</v>
      </c>
      <c r="D28" s="93">
        <v>1</v>
      </c>
    </row>
    <row r="29" spans="1:4" x14ac:dyDescent="0.45">
      <c r="B29" s="91">
        <v>51</v>
      </c>
      <c r="C29" s="91">
        <v>55</v>
      </c>
      <c r="D29" s="93">
        <v>0.9</v>
      </c>
    </row>
    <row r="30" spans="1:4" x14ac:dyDescent="0.45">
      <c r="B30" s="91">
        <v>46</v>
      </c>
      <c r="C30" s="91">
        <v>50</v>
      </c>
      <c r="D30" s="93">
        <v>0.8</v>
      </c>
    </row>
    <row r="31" spans="1:4" x14ac:dyDescent="0.45">
      <c r="B31" s="91">
        <v>41</v>
      </c>
      <c r="C31" s="91">
        <v>45</v>
      </c>
      <c r="D31" s="93">
        <v>0.6</v>
      </c>
    </row>
    <row r="32" spans="1:4" x14ac:dyDescent="0.45">
      <c r="B32" s="91">
        <v>36</v>
      </c>
      <c r="C32" s="91">
        <v>40</v>
      </c>
      <c r="D32" s="93">
        <v>0.5</v>
      </c>
    </row>
    <row r="33" spans="1:13" x14ac:dyDescent="0.45">
      <c r="B33" s="91">
        <v>31</v>
      </c>
      <c r="C33" s="91">
        <v>35</v>
      </c>
      <c r="D33" s="93">
        <v>0.3</v>
      </c>
    </row>
    <row r="34" spans="1:13" x14ac:dyDescent="0.45">
      <c r="B34" s="92">
        <v>0</v>
      </c>
      <c r="C34" s="92">
        <v>30</v>
      </c>
      <c r="D34" s="94">
        <v>0.2</v>
      </c>
    </row>
    <row r="37" spans="1:13" x14ac:dyDescent="0.45">
      <c r="A37" s="1" t="s">
        <v>79</v>
      </c>
    </row>
    <row r="38" spans="1:13" ht="112.5" x14ac:dyDescent="0.45">
      <c r="A38" s="4" t="s">
        <v>53</v>
      </c>
      <c r="B38" s="4" t="s">
        <v>58</v>
      </c>
      <c r="C38" s="4" t="s">
        <v>57</v>
      </c>
      <c r="D38" s="4" t="s">
        <v>55</v>
      </c>
      <c r="E38" s="4" t="s">
        <v>60</v>
      </c>
      <c r="F38" s="4" t="s">
        <v>92</v>
      </c>
      <c r="G38" s="4" t="s">
        <v>115</v>
      </c>
      <c r="H38" s="4" t="s">
        <v>117</v>
      </c>
      <c r="I38" s="4" t="s">
        <v>91</v>
      </c>
      <c r="J38" s="4" t="s">
        <v>78</v>
      </c>
      <c r="K38" s="4" t="s">
        <v>66</v>
      </c>
    </row>
    <row r="39" spans="1:13" x14ac:dyDescent="0.45">
      <c r="A39" s="15" t="s">
        <v>101</v>
      </c>
      <c r="B39" s="15" t="s">
        <v>102</v>
      </c>
      <c r="C39" s="15" t="s">
        <v>103</v>
      </c>
      <c r="D39" s="15" t="s">
        <v>104</v>
      </c>
      <c r="E39" s="15" t="s">
        <v>105</v>
      </c>
      <c r="F39" s="15" t="s">
        <v>86</v>
      </c>
      <c r="G39" s="15" t="s">
        <v>89</v>
      </c>
      <c r="H39" s="15" t="s">
        <v>88</v>
      </c>
      <c r="I39" s="15" t="s">
        <v>87</v>
      </c>
      <c r="J39" s="15" t="s">
        <v>95</v>
      </c>
      <c r="K39" s="15" t="s">
        <v>94</v>
      </c>
    </row>
    <row r="40" spans="1:13" x14ac:dyDescent="0.45">
      <c r="A40" s="6" t="s">
        <v>67</v>
      </c>
      <c r="B40" s="7">
        <v>20000</v>
      </c>
      <c r="C40" s="25">
        <v>51</v>
      </c>
      <c r="D40" s="25">
        <v>35</v>
      </c>
      <c r="E40" s="25">
        <v>44</v>
      </c>
      <c r="F40" s="16">
        <v>10</v>
      </c>
      <c r="G40" s="17">
        <v>153283.34646872539</v>
      </c>
      <c r="H40" s="26">
        <v>0.9</v>
      </c>
      <c r="I40" s="18">
        <v>109737</v>
      </c>
      <c r="J40" s="18">
        <v>104233</v>
      </c>
      <c r="K40" s="19">
        <v>5504</v>
      </c>
      <c r="L40" s="20"/>
      <c r="M40" s="20"/>
    </row>
    <row r="41" spans="1:13" x14ac:dyDescent="0.45">
      <c r="A41" s="6" t="s">
        <v>68</v>
      </c>
      <c r="B41" s="7">
        <v>30000</v>
      </c>
      <c r="C41" s="25">
        <v>32</v>
      </c>
      <c r="D41" s="25">
        <v>7</v>
      </c>
      <c r="E41" s="25">
        <v>35</v>
      </c>
      <c r="F41" s="16">
        <v>10</v>
      </c>
      <c r="G41" s="17">
        <v>131123.02595112767</v>
      </c>
      <c r="H41" s="26">
        <v>0.3</v>
      </c>
      <c r="I41" s="18">
        <v>7867</v>
      </c>
      <c r="J41" s="18">
        <v>6556</v>
      </c>
      <c r="K41" s="19">
        <v>1311</v>
      </c>
      <c r="L41" s="20"/>
      <c r="M41" s="20"/>
    </row>
    <row r="42" spans="1:13" x14ac:dyDescent="0.45">
      <c r="A42" s="6" t="s">
        <v>70</v>
      </c>
      <c r="B42" s="7">
        <v>40000</v>
      </c>
      <c r="C42" s="25">
        <v>55</v>
      </c>
      <c r="D42" s="25">
        <v>2</v>
      </c>
      <c r="E42" s="25">
        <v>7</v>
      </c>
      <c r="F42" s="16">
        <v>8</v>
      </c>
      <c r="G42" s="17">
        <v>276034.81100293249</v>
      </c>
      <c r="H42" s="26">
        <v>0.9</v>
      </c>
      <c r="I42" s="18">
        <v>70980</v>
      </c>
      <c r="J42" s="18">
        <v>31054</v>
      </c>
      <c r="K42" s="19">
        <v>39926</v>
      </c>
      <c r="L42" s="20"/>
      <c r="M42" s="20"/>
    </row>
    <row r="43" spans="1:13" x14ac:dyDescent="0.45">
      <c r="A43" s="6" t="s">
        <v>71</v>
      </c>
      <c r="B43" s="7">
        <v>50000</v>
      </c>
      <c r="C43" s="25">
        <v>58</v>
      </c>
      <c r="D43" s="25">
        <v>7</v>
      </c>
      <c r="E43" s="25">
        <v>9</v>
      </c>
      <c r="F43" s="16">
        <v>8</v>
      </c>
      <c r="G43" s="17">
        <v>377038.36365350179</v>
      </c>
      <c r="H43" s="26">
        <v>1</v>
      </c>
      <c r="I43" s="18">
        <v>293252</v>
      </c>
      <c r="J43" s="18">
        <v>226223</v>
      </c>
      <c r="K43" s="19">
        <v>67029</v>
      </c>
      <c r="L43" s="20"/>
      <c r="M43" s="20"/>
    </row>
    <row r="44" spans="1:13" x14ac:dyDescent="0.45">
      <c r="A44" s="6" t="s">
        <v>72</v>
      </c>
      <c r="B44" s="7">
        <v>60000</v>
      </c>
      <c r="C44" s="25">
        <v>27</v>
      </c>
      <c r="D44" s="25">
        <v>2</v>
      </c>
      <c r="E44" s="25">
        <v>35</v>
      </c>
      <c r="F44" s="16">
        <v>10</v>
      </c>
      <c r="G44" s="17">
        <v>226215.74804095089</v>
      </c>
      <c r="H44" s="26">
        <v>0.2</v>
      </c>
      <c r="I44" s="18">
        <v>2585</v>
      </c>
      <c r="J44" s="18">
        <v>1257</v>
      </c>
      <c r="K44" s="19">
        <v>1328</v>
      </c>
      <c r="L44" s="20"/>
      <c r="M44" s="20"/>
    </row>
    <row r="45" spans="1:13" x14ac:dyDescent="0.45">
      <c r="A45" s="87" t="s">
        <v>122</v>
      </c>
    </row>
    <row r="46" spans="1:13" x14ac:dyDescent="0.45">
      <c r="A46" s="87" t="s">
        <v>123</v>
      </c>
    </row>
    <row r="49" spans="1:2" x14ac:dyDescent="0.45">
      <c r="A49" s="21" t="s">
        <v>116</v>
      </c>
    </row>
    <row r="50" spans="1:2" x14ac:dyDescent="0.45">
      <c r="A50" s="13" t="s">
        <v>106</v>
      </c>
    </row>
    <row r="51" spans="1:2" x14ac:dyDescent="0.45">
      <c r="A51" s="22" t="s">
        <v>107</v>
      </c>
    </row>
    <row r="52" spans="1:2" x14ac:dyDescent="0.45">
      <c r="A52" s="23" t="s">
        <v>108</v>
      </c>
    </row>
    <row r="53" spans="1:2" x14ac:dyDescent="0.45">
      <c r="A53" s="24" t="s">
        <v>109</v>
      </c>
      <c r="B53" s="1" t="s">
        <v>118</v>
      </c>
    </row>
    <row r="54" spans="1:2" x14ac:dyDescent="0.45">
      <c r="B54" s="1" t="s">
        <v>119</v>
      </c>
    </row>
    <row r="55" spans="1:2" x14ac:dyDescent="0.45">
      <c r="A55" s="23" t="s">
        <v>110</v>
      </c>
    </row>
    <row r="56" spans="1:2" x14ac:dyDescent="0.45">
      <c r="A56" s="23" t="s">
        <v>111</v>
      </c>
    </row>
    <row r="57" spans="1:2" x14ac:dyDescent="0.45">
      <c r="A57" s="24" t="s">
        <v>109</v>
      </c>
      <c r="B57" s="1" t="s">
        <v>120</v>
      </c>
    </row>
    <row r="58" spans="1:2" x14ac:dyDescent="0.45">
      <c r="B58" s="1" t="s">
        <v>112</v>
      </c>
    </row>
    <row r="59" spans="1:2" x14ac:dyDescent="0.45">
      <c r="A59" s="1" t="s">
        <v>113</v>
      </c>
    </row>
    <row r="60" spans="1:2" x14ac:dyDescent="0.45">
      <c r="A60" s="1" t="s">
        <v>114</v>
      </c>
    </row>
  </sheetData>
  <mergeCells count="1">
    <mergeCell ref="B26:D26"/>
  </mergeCells>
  <pageMargins left="0.47244094488188981" right="0.43307086614173229" top="0.59055118110236227" bottom="0.59055118110236227" header="0.15748031496062992" footer="0.31496062992125984"/>
  <pageSetup paperSize="9" scale="82" fitToHeight="0" orientation="landscape" r:id="rId1"/>
  <headerFooter>
    <oddHeader xml:space="preserve">&amp;C&amp;"EucrosiaUPC,Regular"&amp;12ตัวอย่างรูปแบบการคำนวณที่พัฒนาขึ้นนี้เป็นเพียงแนวทางเบื้องต้นโดยทั่วไปเท่านั้น ไม่สามารถใช้เป็นรูปแบบถาวรในการยึดถือและปฏิบัติตามได้อย่างเหมาะสมกับทุกกิจการ  ทั้งนี้กิจการอาจปรับรูปแบบให้เหมาะสมกับบริบทของแต่ละกิจการได้ </oddHeader>
    <oddFooter>&amp;Lโดย สภาวิชาชีพบัญชี ในพระบรมราชูปถัมภ์&amp;Rวันที่เผยแพร่ 26 พฤษภาคม 2560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D41" sqref="D41"/>
    </sheetView>
  </sheetViews>
  <sheetFormatPr defaultColWidth="9.140625" defaultRowHeight="20.25" x14ac:dyDescent="0.4"/>
  <cols>
    <col min="1" max="1" width="22.7109375" style="28" customWidth="1"/>
    <col min="2" max="2" width="17.140625" style="28" customWidth="1"/>
    <col min="3" max="3" width="16.140625" style="28" customWidth="1"/>
    <col min="4" max="4" width="17.85546875" style="28" customWidth="1"/>
    <col min="5" max="5" width="28.42578125" style="28" customWidth="1"/>
    <col min="6" max="6" width="9.42578125" style="28" customWidth="1"/>
    <col min="7" max="7" width="9.28515625" style="28" bestFit="1" customWidth="1"/>
    <col min="8" max="8" width="9.5703125" style="28" bestFit="1" customWidth="1"/>
    <col min="9" max="10" width="9.28515625" style="28" bestFit="1" customWidth="1"/>
    <col min="11" max="11" width="10.85546875" style="28" customWidth="1"/>
    <col min="12" max="12" width="11.28515625" style="28" bestFit="1" customWidth="1"/>
    <col min="13" max="13" width="9.28515625" style="28" bestFit="1" customWidth="1"/>
    <col min="14" max="14" width="10.7109375" style="28" customWidth="1"/>
    <col min="15" max="15" width="11.7109375" style="28" bestFit="1" customWidth="1"/>
    <col min="16" max="16" width="11.85546875" style="28" bestFit="1" customWidth="1"/>
    <col min="17" max="18" width="9.5703125" style="28" bestFit="1" customWidth="1"/>
    <col min="19" max="16384" width="9.140625" style="28"/>
  </cols>
  <sheetData>
    <row r="1" spans="1:16" ht="21" x14ac:dyDescent="0.45">
      <c r="A1" s="27" t="s">
        <v>15</v>
      </c>
      <c r="B1" s="27"/>
      <c r="C1" s="27"/>
      <c r="D1" s="27"/>
      <c r="E1" s="27"/>
      <c r="M1" s="29"/>
    </row>
    <row r="2" spans="1:16" ht="21" x14ac:dyDescent="0.45">
      <c r="A2" s="27" t="s">
        <v>16</v>
      </c>
    </row>
    <row r="3" spans="1:16" x14ac:dyDescent="0.4">
      <c r="A3" s="28" t="s">
        <v>18</v>
      </c>
    </row>
    <row r="4" spans="1:16" x14ac:dyDescent="0.4">
      <c r="A4" s="28" t="s">
        <v>19</v>
      </c>
    </row>
    <row r="5" spans="1:16" x14ac:dyDescent="0.4">
      <c r="A5" s="28" t="s">
        <v>17</v>
      </c>
    </row>
    <row r="6" spans="1:16" x14ac:dyDescent="0.4">
      <c r="A6" s="28" t="s">
        <v>20</v>
      </c>
    </row>
    <row r="7" spans="1:16" x14ac:dyDescent="0.4">
      <c r="A7" s="28" t="s">
        <v>21</v>
      </c>
    </row>
    <row r="8" spans="1:16" x14ac:dyDescent="0.4">
      <c r="A8" s="28" t="s">
        <v>22</v>
      </c>
    </row>
    <row r="9" spans="1:16" x14ac:dyDescent="0.4">
      <c r="A9" s="28" t="s">
        <v>23</v>
      </c>
    </row>
    <row r="10" spans="1:16" x14ac:dyDescent="0.4">
      <c r="A10" s="28" t="s">
        <v>76</v>
      </c>
    </row>
    <row r="11" spans="1:16" x14ac:dyDescent="0.4">
      <c r="A11" s="28" t="s">
        <v>24</v>
      </c>
    </row>
    <row r="13" spans="1:16" x14ac:dyDescent="0.4">
      <c r="B13" s="30" t="s">
        <v>25</v>
      </c>
      <c r="C13" s="30" t="s">
        <v>27</v>
      </c>
      <c r="D13" s="31" t="s">
        <v>29</v>
      </c>
      <c r="E13" s="30" t="s">
        <v>31</v>
      </c>
      <c r="K13" s="28" t="s">
        <v>31</v>
      </c>
      <c r="P13" s="28" t="s">
        <v>39</v>
      </c>
    </row>
    <row r="14" spans="1:16" x14ac:dyDescent="0.4">
      <c r="B14" s="32" t="s">
        <v>26</v>
      </c>
      <c r="C14" s="32" t="s">
        <v>28</v>
      </c>
      <c r="D14" s="33" t="s">
        <v>30</v>
      </c>
      <c r="E14" s="32" t="s">
        <v>32</v>
      </c>
      <c r="K14" s="28" t="s">
        <v>32</v>
      </c>
      <c r="P14" s="28" t="s">
        <v>40</v>
      </c>
    </row>
    <row r="15" spans="1:16" x14ac:dyDescent="0.4">
      <c r="B15" s="34"/>
      <c r="C15" s="35"/>
      <c r="D15" s="35"/>
      <c r="E15" s="35"/>
    </row>
    <row r="16" spans="1:16" x14ac:dyDescent="0.4">
      <c r="B16" s="35">
        <v>2552</v>
      </c>
      <c r="C16" s="36">
        <v>10000</v>
      </c>
      <c r="D16" s="37">
        <v>0.3</v>
      </c>
      <c r="E16" s="36">
        <v>100000</v>
      </c>
      <c r="F16" s="38" t="s">
        <v>33</v>
      </c>
      <c r="G16" s="39">
        <v>0.7</v>
      </c>
      <c r="H16" s="40" t="s">
        <v>33</v>
      </c>
      <c r="I16" s="41" t="s">
        <v>34</v>
      </c>
      <c r="J16" s="28" t="s">
        <v>35</v>
      </c>
      <c r="K16" s="42">
        <v>49000</v>
      </c>
      <c r="M16" s="28" t="str">
        <f>E16&amp;F16&amp;G16&amp;H16&amp;I16&amp;J16&amp;K16</f>
        <v>100000x0.7x14/20=49000</v>
      </c>
    </row>
    <row r="17" spans="1:16" x14ac:dyDescent="0.4">
      <c r="B17" s="35">
        <v>2553</v>
      </c>
      <c r="C17" s="36">
        <v>12000</v>
      </c>
      <c r="D17" s="37">
        <v>0.2</v>
      </c>
      <c r="E17" s="36">
        <v>120000</v>
      </c>
      <c r="F17" s="43" t="s">
        <v>33</v>
      </c>
      <c r="G17" s="44">
        <v>0.8</v>
      </c>
      <c r="H17" s="45" t="s">
        <v>33</v>
      </c>
      <c r="I17" s="46" t="s">
        <v>36</v>
      </c>
      <c r="J17" s="28" t="s">
        <v>35</v>
      </c>
      <c r="K17" s="47">
        <v>72000</v>
      </c>
      <c r="M17" s="28" t="str">
        <f>E17&amp;F17&amp;G17&amp;H17&amp;I17&amp;J17&amp;K17</f>
        <v>120000x0.8x15/20=72000</v>
      </c>
      <c r="P17" s="48">
        <f>K17-K16</f>
        <v>23000</v>
      </c>
    </row>
    <row r="18" spans="1:16" x14ac:dyDescent="0.4">
      <c r="B18" s="35">
        <v>2554</v>
      </c>
      <c r="C18" s="36">
        <v>15000</v>
      </c>
      <c r="D18" s="37">
        <v>0.1</v>
      </c>
      <c r="E18" s="36">
        <v>150000</v>
      </c>
      <c r="F18" s="43" t="s">
        <v>33</v>
      </c>
      <c r="G18" s="44">
        <v>0.9</v>
      </c>
      <c r="H18" s="45" t="s">
        <v>33</v>
      </c>
      <c r="I18" s="46" t="s">
        <v>37</v>
      </c>
      <c r="J18" s="28" t="s">
        <v>35</v>
      </c>
      <c r="K18" s="47">
        <v>108000</v>
      </c>
      <c r="M18" s="28" t="str">
        <f>E18&amp;F18&amp;G18&amp;H18&amp;I18&amp;J18&amp;K18</f>
        <v>150000x0.9x16/20=108000</v>
      </c>
      <c r="P18" s="48">
        <f>K18-K17</f>
        <v>36000</v>
      </c>
    </row>
    <row r="19" spans="1:16" x14ac:dyDescent="0.4">
      <c r="B19" s="35">
        <v>2555</v>
      </c>
      <c r="C19" s="36">
        <v>20000</v>
      </c>
      <c r="D19" s="37">
        <v>0.1</v>
      </c>
      <c r="E19" s="36">
        <v>200000</v>
      </c>
      <c r="F19" s="49" t="s">
        <v>33</v>
      </c>
      <c r="G19" s="50">
        <v>0.9</v>
      </c>
      <c r="H19" s="51" t="s">
        <v>33</v>
      </c>
      <c r="I19" s="52" t="s">
        <v>38</v>
      </c>
      <c r="J19" s="28" t="s">
        <v>35</v>
      </c>
      <c r="K19" s="53">
        <v>153000</v>
      </c>
      <c r="M19" s="28" t="str">
        <f>E19&amp;F19&amp;G19&amp;H19&amp;I19&amp;J19&amp;K19</f>
        <v>200000x0.9x17/20=153000</v>
      </c>
      <c r="P19" s="48">
        <f>K19-K18</f>
        <v>45000</v>
      </c>
    </row>
    <row r="21" spans="1:16" ht="21" x14ac:dyDescent="0.45">
      <c r="A21" s="54" t="s">
        <v>41</v>
      </c>
      <c r="B21" s="55" t="s">
        <v>42</v>
      </c>
      <c r="C21" s="56"/>
      <c r="G21" s="96" t="s">
        <v>43</v>
      </c>
      <c r="H21" s="96"/>
      <c r="I21" s="96"/>
    </row>
    <row r="22" spans="1:16" ht="21" x14ac:dyDescent="0.45">
      <c r="A22" s="57" t="s">
        <v>44</v>
      </c>
      <c r="B22" s="58" t="s">
        <v>45</v>
      </c>
      <c r="C22" s="56"/>
      <c r="G22" s="59" t="s">
        <v>46</v>
      </c>
      <c r="H22" s="59" t="s">
        <v>47</v>
      </c>
      <c r="I22" s="59" t="s">
        <v>48</v>
      </c>
    </row>
    <row r="23" spans="1:16" x14ac:dyDescent="0.4">
      <c r="A23" s="60" t="s">
        <v>69</v>
      </c>
      <c r="B23" s="61">
        <v>1</v>
      </c>
      <c r="C23" s="56"/>
      <c r="G23" s="62">
        <v>55</v>
      </c>
      <c r="H23" s="62">
        <v>60</v>
      </c>
      <c r="I23" s="63">
        <v>1</v>
      </c>
    </row>
    <row r="24" spans="1:16" x14ac:dyDescent="0.4">
      <c r="A24" s="60" t="s">
        <v>49</v>
      </c>
      <c r="B24" s="61">
        <v>3</v>
      </c>
      <c r="C24" s="56"/>
      <c r="G24" s="62">
        <v>51</v>
      </c>
      <c r="H24" s="62">
        <v>55</v>
      </c>
      <c r="I24" s="63">
        <v>0.9</v>
      </c>
    </row>
    <row r="25" spans="1:16" x14ac:dyDescent="0.4">
      <c r="A25" s="60" t="s">
        <v>50</v>
      </c>
      <c r="B25" s="61">
        <v>6</v>
      </c>
      <c r="C25" s="56"/>
      <c r="G25" s="62">
        <v>46</v>
      </c>
      <c r="H25" s="62">
        <v>50</v>
      </c>
      <c r="I25" s="63">
        <v>0.8</v>
      </c>
    </row>
    <row r="26" spans="1:16" x14ac:dyDescent="0.4">
      <c r="A26" s="60" t="s">
        <v>51</v>
      </c>
      <c r="B26" s="61">
        <v>8</v>
      </c>
      <c r="C26" s="56"/>
      <c r="G26" s="62">
        <v>41</v>
      </c>
      <c r="H26" s="62">
        <v>45</v>
      </c>
      <c r="I26" s="63">
        <v>0.6</v>
      </c>
    </row>
    <row r="27" spans="1:16" x14ac:dyDescent="0.4">
      <c r="A27" s="64" t="s">
        <v>52</v>
      </c>
      <c r="B27" s="65">
        <v>10</v>
      </c>
      <c r="C27" s="56"/>
      <c r="G27" s="62">
        <v>36</v>
      </c>
      <c r="H27" s="62">
        <v>40</v>
      </c>
      <c r="I27" s="63">
        <v>0.5</v>
      </c>
    </row>
    <row r="28" spans="1:16" x14ac:dyDescent="0.4">
      <c r="A28" s="56"/>
      <c r="B28" s="56"/>
      <c r="C28" s="56"/>
      <c r="G28" s="62">
        <v>31</v>
      </c>
      <c r="H28" s="62">
        <v>35</v>
      </c>
      <c r="I28" s="63">
        <v>0.3</v>
      </c>
    </row>
    <row r="29" spans="1:16" x14ac:dyDescent="0.4">
      <c r="A29" s="56" t="s">
        <v>73</v>
      </c>
      <c r="B29" s="66">
        <v>43100</v>
      </c>
      <c r="C29" s="56"/>
      <c r="G29" s="62">
        <v>0</v>
      </c>
      <c r="H29" s="62">
        <v>30</v>
      </c>
      <c r="I29" s="63">
        <v>0.2</v>
      </c>
    </row>
    <row r="30" spans="1:16" ht="21" x14ac:dyDescent="0.45">
      <c r="A30" s="67" t="s">
        <v>121</v>
      </c>
      <c r="B30" s="68">
        <v>0</v>
      </c>
      <c r="C30" s="56" t="s">
        <v>74</v>
      </c>
    </row>
    <row r="31" spans="1:16" ht="21" x14ac:dyDescent="0.45">
      <c r="A31" s="69" t="s">
        <v>75</v>
      </c>
      <c r="B31" s="68">
        <v>3</v>
      </c>
      <c r="C31" s="56" t="s">
        <v>74</v>
      </c>
      <c r="N31" s="33"/>
    </row>
    <row r="32" spans="1:16" ht="126" x14ac:dyDescent="0.45">
      <c r="A32" s="70" t="s">
        <v>53</v>
      </c>
      <c r="B32" s="70" t="s">
        <v>56</v>
      </c>
      <c r="C32" s="70" t="s">
        <v>57</v>
      </c>
      <c r="D32" s="70" t="s">
        <v>77</v>
      </c>
      <c r="E32" s="71" t="s">
        <v>54</v>
      </c>
      <c r="F32" s="70" t="s">
        <v>55</v>
      </c>
      <c r="G32" s="70" t="s">
        <v>58</v>
      </c>
      <c r="H32" s="70" t="s">
        <v>59</v>
      </c>
      <c r="I32" s="70" t="s">
        <v>60</v>
      </c>
      <c r="J32" s="70" t="s">
        <v>61</v>
      </c>
      <c r="K32" s="70" t="s">
        <v>62</v>
      </c>
      <c r="L32" s="70" t="s">
        <v>63</v>
      </c>
      <c r="M32" s="70" t="s">
        <v>64</v>
      </c>
      <c r="N32" s="72" t="s">
        <v>65</v>
      </c>
      <c r="O32" s="70" t="s">
        <v>78</v>
      </c>
      <c r="P32" s="70" t="s">
        <v>66</v>
      </c>
    </row>
    <row r="33" spans="1:18" x14ac:dyDescent="0.4">
      <c r="A33" s="73" t="s">
        <v>67</v>
      </c>
      <c r="B33" s="74">
        <v>24180</v>
      </c>
      <c r="C33" s="75">
        <f>DATEDIF(B33,$B$29,"Y")</f>
        <v>51</v>
      </c>
      <c r="D33" s="75">
        <f>60-C33</f>
        <v>9</v>
      </c>
      <c r="E33" s="74">
        <v>29955</v>
      </c>
      <c r="F33" s="76">
        <f>DATEDIF(E33,$B$29,"Y")</f>
        <v>35</v>
      </c>
      <c r="G33" s="77">
        <v>20000</v>
      </c>
      <c r="H33" s="78">
        <f>ROUND(G33*((1+($B$30/100))^D33),0)</f>
        <v>20000</v>
      </c>
      <c r="I33" s="75">
        <f>SUM(F33+D33)</f>
        <v>44</v>
      </c>
      <c r="J33" s="79">
        <f>IF(I33&gt;=10,10,IF(AND(I33&lt;10,I33&gt;=6),8,IF(AND(I33&lt;6,I33&gt;=3),6,IF(AND(I33&lt;3,I33&gt;1),3,1))))</f>
        <v>10</v>
      </c>
      <c r="K33" s="80">
        <f>H33*J33</f>
        <v>200000</v>
      </c>
      <c r="L33" s="81">
        <f>K33/((1+$B$31/100)^D33)</f>
        <v>153283.34646872539</v>
      </c>
      <c r="M33" s="82">
        <f>IF(C33&lt;=$H$29,$I$29,IF(AND(C33&gt;=$G$28,C33&lt;=$H$28),$I$28,IF(AND(C33&gt;=$G$27,C33&lt;=$H$27),$I$27,IF(AND(C33&gt;=$G$26,C33&lt;=$H$26),$I$26,IF(AND(C33&gt;=$G$25,C33&lt;=$H$25),$I$25,IF(AND(C33&gt;=$G$24,C33&lt;=$H$24),$I$24,1))))))</f>
        <v>0.9</v>
      </c>
      <c r="N33" s="83">
        <f>ROUND(M33*L33*F33/I33,0)</f>
        <v>109737</v>
      </c>
      <c r="O33" s="83">
        <f>ROUND(M33*L33*(F33-1)/(I33+1),0)</f>
        <v>104233</v>
      </c>
      <c r="P33" s="84">
        <f>N33-O33</f>
        <v>5504</v>
      </c>
      <c r="Q33" s="85"/>
      <c r="R33" s="85"/>
    </row>
    <row r="34" spans="1:18" x14ac:dyDescent="0.4">
      <c r="A34" s="73" t="s">
        <v>68</v>
      </c>
      <c r="B34" s="74">
        <v>31400</v>
      </c>
      <c r="C34" s="75">
        <f t="shared" ref="C34:C37" si="0">DATEDIF(B34,$B$29,"Y")</f>
        <v>32</v>
      </c>
      <c r="D34" s="75">
        <f>60-C34</f>
        <v>28</v>
      </c>
      <c r="E34" s="74">
        <v>40194</v>
      </c>
      <c r="F34" s="76">
        <f t="shared" ref="F34:F37" si="1">DATEDIF(E34,$B$29,"Y")</f>
        <v>7</v>
      </c>
      <c r="G34" s="77">
        <v>30000</v>
      </c>
      <c r="H34" s="78">
        <f t="shared" ref="H34:H36" si="2">ROUND(G34*((1+($B$30/100))^D34),0)</f>
        <v>30000</v>
      </c>
      <c r="I34" s="75">
        <f t="shared" ref="I34:I37" si="3">SUM(F34+D34)</f>
        <v>35</v>
      </c>
      <c r="J34" s="79">
        <f t="shared" ref="J34:J37" si="4">IF(I34&gt;=10,10,IF(AND(I34&lt;10,I34&gt;=6),8,IF(AND(I34&lt;6,I34&gt;=3),6,IF(AND(I34&lt;3,I34&gt;1),3,1))))</f>
        <v>10</v>
      </c>
      <c r="K34" s="80">
        <f t="shared" ref="K34:K37" si="5">H34*J34</f>
        <v>300000</v>
      </c>
      <c r="L34" s="81">
        <f t="shared" ref="L34:L37" si="6">K34/((1+$B$31/100)^D34)</f>
        <v>131123.02595112767</v>
      </c>
      <c r="M34" s="82">
        <f>IF(C34&lt;=$H$29,$I$29,IF(AND(C34&gt;=$G$28,C34&lt;=$H$28),$I$28,IF(AND(C34&gt;=$G$27,C34&lt;=$H$27),$I$27,IF(AND(C34&gt;=$G$26,C34&lt;=$H$26),$I$26,IF(AND(C34&gt;=$G$25,C34&lt;=$H$25),$I$25,IF(AND(C34&gt;=$G$24,C34&lt;=$H$24),$I$24,1))))))</f>
        <v>0.3</v>
      </c>
      <c r="N34" s="83">
        <f>ROUND(M34*L34*F34/I34,0)</f>
        <v>7867</v>
      </c>
      <c r="O34" s="83">
        <f t="shared" ref="O34:O37" si="7">ROUND(M34*L34*(F34-1)/(I34+1),0)</f>
        <v>6556</v>
      </c>
      <c r="P34" s="84">
        <f t="shared" ref="P34:P37" si="8">N34-O34</f>
        <v>1311</v>
      </c>
      <c r="Q34" s="85"/>
      <c r="R34" s="85"/>
    </row>
    <row r="35" spans="1:18" x14ac:dyDescent="0.4">
      <c r="A35" s="73" t="s">
        <v>70</v>
      </c>
      <c r="B35" s="74">
        <v>22772</v>
      </c>
      <c r="C35" s="75">
        <f t="shared" si="0"/>
        <v>55</v>
      </c>
      <c r="D35" s="75">
        <f>60-C35</f>
        <v>5</v>
      </c>
      <c r="E35" s="74">
        <v>42186</v>
      </c>
      <c r="F35" s="76">
        <f t="shared" si="1"/>
        <v>2</v>
      </c>
      <c r="G35" s="77">
        <v>40000</v>
      </c>
      <c r="H35" s="78">
        <f t="shared" si="2"/>
        <v>40000</v>
      </c>
      <c r="I35" s="75">
        <f t="shared" si="3"/>
        <v>7</v>
      </c>
      <c r="J35" s="79">
        <f t="shared" si="4"/>
        <v>8</v>
      </c>
      <c r="K35" s="80">
        <f t="shared" si="5"/>
        <v>320000</v>
      </c>
      <c r="L35" s="81">
        <f t="shared" si="6"/>
        <v>276034.81100293249</v>
      </c>
      <c r="M35" s="82">
        <f>IF(C35&lt;=$H$29,$I$29,IF(AND(C35&gt;=$G$28,C35&lt;=$H$28),$I$28,IF(AND(C35&gt;=$G$27,C35&lt;=$H$27),$I$27,IF(AND(C35&gt;=$G$26,C35&lt;=$H$26),$I$26,IF(AND(C35&gt;=$G$25,C35&lt;=$H$25),$I$25,IF(AND(C35&gt;=$G$24,C35&lt;=$H$24),$I$24,1))))))</f>
        <v>0.9</v>
      </c>
      <c r="N35" s="83">
        <f>ROUND(M35*L35*F35/I35,0)</f>
        <v>70980</v>
      </c>
      <c r="O35" s="83">
        <f t="shared" si="7"/>
        <v>31054</v>
      </c>
      <c r="P35" s="84">
        <f t="shared" si="8"/>
        <v>39926</v>
      </c>
      <c r="Q35" s="85"/>
      <c r="R35" s="85"/>
    </row>
    <row r="36" spans="1:18" x14ac:dyDescent="0.4">
      <c r="A36" s="73" t="s">
        <v>71</v>
      </c>
      <c r="B36" s="74">
        <v>21749</v>
      </c>
      <c r="C36" s="75">
        <f t="shared" si="0"/>
        <v>58</v>
      </c>
      <c r="D36" s="75">
        <f>60-C36</f>
        <v>2</v>
      </c>
      <c r="E36" s="74">
        <v>40360</v>
      </c>
      <c r="F36" s="76">
        <f t="shared" si="1"/>
        <v>7</v>
      </c>
      <c r="G36" s="77">
        <v>50000</v>
      </c>
      <c r="H36" s="78">
        <f t="shared" si="2"/>
        <v>50000</v>
      </c>
      <c r="I36" s="75">
        <f t="shared" si="3"/>
        <v>9</v>
      </c>
      <c r="J36" s="79">
        <f t="shared" si="4"/>
        <v>8</v>
      </c>
      <c r="K36" s="80">
        <f t="shared" si="5"/>
        <v>400000</v>
      </c>
      <c r="L36" s="81">
        <f t="shared" si="6"/>
        <v>377038.36365350179</v>
      </c>
      <c r="M36" s="82">
        <f>IF(C36&lt;=$H$29,$I$29,IF(AND(C36&gt;=$G$28,C36&lt;=$H$28),$I$28,IF(AND(C36&gt;=$G$27,C36&lt;=$H$27),$I$27,IF(AND(C36&gt;=$G$26,C36&lt;=$H$26),$I$26,IF(AND(C36&gt;=$G$25,C36&lt;=$H$25),$I$25,IF(AND(C36&gt;=$G$24,C36&lt;=$H$24),$I$24,1))))))</f>
        <v>1</v>
      </c>
      <c r="N36" s="83">
        <f>ROUND(M36*L36*F36/I36,0)</f>
        <v>293252</v>
      </c>
      <c r="O36" s="83">
        <f>ROUND(M36*L36*(F36-1)/(I36+1),0)</f>
        <v>226223</v>
      </c>
      <c r="P36" s="84">
        <f t="shared" si="8"/>
        <v>67029</v>
      </c>
      <c r="Q36" s="85"/>
      <c r="R36" s="85"/>
    </row>
    <row r="37" spans="1:18" x14ac:dyDescent="0.4">
      <c r="A37" s="73" t="s">
        <v>72</v>
      </c>
      <c r="B37" s="74">
        <v>32874</v>
      </c>
      <c r="C37" s="75">
        <f t="shared" si="0"/>
        <v>27</v>
      </c>
      <c r="D37" s="75">
        <f>60-C37</f>
        <v>33</v>
      </c>
      <c r="E37" s="74">
        <v>42341</v>
      </c>
      <c r="F37" s="76">
        <f t="shared" si="1"/>
        <v>2</v>
      </c>
      <c r="G37" s="77">
        <v>60000</v>
      </c>
      <c r="H37" s="78">
        <f>ROUND(G37*((1+($B$30/100))^D37),0)</f>
        <v>60000</v>
      </c>
      <c r="I37" s="75">
        <f t="shared" si="3"/>
        <v>35</v>
      </c>
      <c r="J37" s="79">
        <f t="shared" si="4"/>
        <v>10</v>
      </c>
      <c r="K37" s="80">
        <f t="shared" si="5"/>
        <v>600000</v>
      </c>
      <c r="L37" s="81">
        <f t="shared" si="6"/>
        <v>226215.74804095089</v>
      </c>
      <c r="M37" s="82">
        <f>IF(C37&lt;=$H$29,$I$29,IF(AND(C37&gt;=$G$28,C37&lt;=$H$28),$I$28,IF(AND(C37&gt;=$G$27,C37&lt;=$H$27),$I$27,IF(AND(C37&gt;=$G$26,C37&lt;=$H$26),$I$26,IF(AND(C37&gt;=$G$25,C37&lt;=$H$25),$I$25,IF(AND(C37&gt;=$G$24,C37&lt;=$H$24),$I$24,1))))))</f>
        <v>0.2</v>
      </c>
      <c r="N37" s="83">
        <f>ROUND(M37*L37*F37/I37,0)</f>
        <v>2585</v>
      </c>
      <c r="O37" s="83">
        <f t="shared" si="7"/>
        <v>1257</v>
      </c>
      <c r="P37" s="84">
        <f t="shared" si="8"/>
        <v>1328</v>
      </c>
      <c r="Q37" s="85"/>
      <c r="R37" s="85"/>
    </row>
    <row r="38" spans="1:18" ht="21" x14ac:dyDescent="0.45">
      <c r="N38" s="86">
        <f>SUM(N33:N37)</f>
        <v>484421</v>
      </c>
      <c r="O38" s="86">
        <f>SUM(O33:O37)</f>
        <v>369323</v>
      </c>
      <c r="P38" s="86">
        <f>SUM(P33:P37)</f>
        <v>115098</v>
      </c>
    </row>
    <row r="39" spans="1:18" x14ac:dyDescent="0.4">
      <c r="A39" s="88" t="s">
        <v>124</v>
      </c>
    </row>
  </sheetData>
  <mergeCells count="1">
    <mergeCell ref="G21:I21"/>
  </mergeCells>
  <pageMargins left="0.19685039370078741" right="0.19685039370078741" top="0.43307086614173229" bottom="0.33" header="0.23622047244094491" footer="0.17"/>
  <pageSetup paperSize="9" scale="61" orientation="landscape" r:id="rId1"/>
  <headerFooter>
    <oddHeader xml:space="preserve">&amp;C ไม่สามารถใช้เป็นรูปแบบถาวรในการยึดถือและปฏิบัติตามได้อย่างเหมาะสมกับทุกกิจการ  ทั้งนี้กิจการอาจปรับรูปแบบให้เหมาะสมกับบริบทของแต่ละกิจการได้ </oddHeader>
    <oddFooter>&amp;Lสภาวิชาชีพบัญชี ในพระบรมราชูปถัมภ์&amp;Rวันที่เผยแพร่ 26 พฤษภาคม 2560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C18" sqref="C18"/>
    </sheetView>
  </sheetViews>
  <sheetFormatPr defaultRowHeight="15" x14ac:dyDescent="0.25"/>
  <sheetData>
    <row r="2" spans="1:4" x14ac:dyDescent="0.25">
      <c r="A2">
        <v>28.18</v>
      </c>
      <c r="B2" t="s">
        <v>0</v>
      </c>
    </row>
    <row r="3" spans="1:4" ht="22.5" x14ac:dyDescent="0.45">
      <c r="B3" s="1"/>
    </row>
    <row r="4" spans="1:4" ht="22.5" x14ac:dyDescent="0.45">
      <c r="B4" s="1" t="s">
        <v>1</v>
      </c>
    </row>
    <row r="5" spans="1:4" ht="22.5" x14ac:dyDescent="0.45">
      <c r="C5" s="1" t="s">
        <v>2</v>
      </c>
    </row>
    <row r="6" spans="1:4" ht="22.5" x14ac:dyDescent="0.45">
      <c r="C6" s="1" t="s">
        <v>3</v>
      </c>
    </row>
    <row r="7" spans="1:4" x14ac:dyDescent="0.25">
      <c r="C7" s="2" t="s">
        <v>4</v>
      </c>
    </row>
    <row r="8" spans="1:4" x14ac:dyDescent="0.25">
      <c r="C8" t="s">
        <v>5</v>
      </c>
    </row>
    <row r="9" spans="1:4" x14ac:dyDescent="0.25">
      <c r="C9" s="2" t="s">
        <v>7</v>
      </c>
    </row>
    <row r="10" spans="1:4" x14ac:dyDescent="0.25">
      <c r="C10" s="2" t="s">
        <v>6</v>
      </c>
    </row>
    <row r="12" spans="1:4" ht="22.5" x14ac:dyDescent="0.45">
      <c r="A12">
        <v>28.19</v>
      </c>
      <c r="B12" s="1" t="s">
        <v>8</v>
      </c>
    </row>
    <row r="13" spans="1:4" ht="22.5" x14ac:dyDescent="0.45">
      <c r="C13" s="1" t="s">
        <v>9</v>
      </c>
    </row>
    <row r="14" spans="1:4" ht="22.5" x14ac:dyDescent="0.45">
      <c r="C14" s="1" t="s">
        <v>10</v>
      </c>
    </row>
    <row r="15" spans="1:4" ht="22.5" x14ac:dyDescent="0.45">
      <c r="C15" s="1" t="s">
        <v>11</v>
      </c>
    </row>
    <row r="16" spans="1:4" ht="22.5" x14ac:dyDescent="0.45">
      <c r="D16" s="1" t="s">
        <v>12</v>
      </c>
    </row>
    <row r="17" spans="3:4" x14ac:dyDescent="0.25">
      <c r="D17" t="s">
        <v>13</v>
      </c>
    </row>
    <row r="18" spans="3:4" ht="22.5" x14ac:dyDescent="0.45">
      <c r="C18" s="1" t="s">
        <v>14</v>
      </c>
    </row>
    <row r="19" spans="3:4" ht="22.5" x14ac:dyDescent="0.45">
      <c r="C19" s="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Tabulate</vt:lpstr>
      <vt:lpstr>Formula</vt:lpstr>
      <vt:lpstr>SME</vt:lpstr>
      <vt:lpstr>Tabulate!Print_Area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Thanadol R.</dc:creator>
  <cp:lastModifiedBy>Weeradet Tachawarinlert</cp:lastModifiedBy>
  <cp:lastPrinted>2017-05-26T08:39:07Z</cp:lastPrinted>
  <dcterms:created xsi:type="dcterms:W3CDTF">2016-07-26T15:27:46Z</dcterms:created>
  <dcterms:modified xsi:type="dcterms:W3CDTF">2017-12-04T09:06:49Z</dcterms:modified>
</cp:coreProperties>
</file>